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0730" windowHeight="11760" tabRatio="818"/>
  </bookViews>
  <sheets>
    <sheet name="Highlights" sheetId="3" r:id="rId1"/>
    <sheet name="Overall Season Stats" sheetId="1" r:id="rId2"/>
    <sheet name="Aakash Basu" sheetId="12" r:id="rId3"/>
    <sheet name="Ahmed Khan" sheetId="22" r:id="rId4"/>
    <sheet name="Alasdair Gordon-Gibson" sheetId="25" r:id="rId5"/>
    <sheet name="Alex Anderson" sheetId="38" r:id="rId6"/>
    <sheet name="Alyn Davies" sheetId="7" r:id="rId7"/>
    <sheet name="Andy Dick" sheetId="40" r:id="rId8"/>
    <sheet name="Angus Stewart" sheetId="10" r:id="rId9"/>
    <sheet name="Ben Hildred" sheetId="19" r:id="rId10"/>
    <sheet name="Bharti" sheetId="17" r:id="rId11"/>
    <sheet name="David Miller" sheetId="5" r:id="rId12"/>
    <sheet name="Dominic Bransden" sheetId="4" r:id="rId13"/>
    <sheet name="Dominic Coates" sheetId="37" r:id="rId14"/>
    <sheet name="Ed Coombe" sheetId="20" r:id="rId15"/>
    <sheet name="Fahad Usman" sheetId="14" r:id="rId16"/>
    <sheet name="Francis Dilley" sheetId="29" r:id="rId17"/>
    <sheet name="Graham Dalton" sheetId="26" r:id="rId18"/>
    <sheet name="Helen Hiley" sheetId="30" r:id="rId19"/>
    <sheet name="Henry Wilson" sheetId="34" r:id="rId20"/>
    <sheet name="James Threlfall" sheetId="16" r:id="rId21"/>
    <sheet name="Joe Farnham" sheetId="23" r:id="rId22"/>
    <sheet name="Jon McDougall-Bagnall" sheetId="11" r:id="rId23"/>
    <sheet name="Lewis Dean" sheetId="32" r:id="rId24"/>
    <sheet name="Michael Nott" sheetId="33" r:id="rId25"/>
    <sheet name="Patrick Jess" sheetId="9" r:id="rId26"/>
    <sheet name="Paul Smith" sheetId="13" r:id="rId27"/>
    <sheet name="Pete O'Boyle" sheetId="28" r:id="rId28"/>
    <sheet name="Phil Pass" sheetId="15" r:id="rId29"/>
    <sheet name="Richard Sokolowski" sheetId="35" r:id="rId30"/>
    <sheet name="Roy Dilley" sheetId="36" r:id="rId31"/>
    <sheet name="Samuel Mansell" sheetId="18" r:id="rId32"/>
    <sheet name="Stan Frankland" sheetId="6" r:id="rId33"/>
    <sheet name="Stefan Borsley" sheetId="21" r:id="rId34"/>
    <sheet name="Steve Hunter" sheetId="27" r:id="rId35"/>
    <sheet name="Tom Clemens" sheetId="8" r:id="rId36"/>
    <sheet name="Uday Pathania" sheetId="31" r:id="rId37"/>
    <sheet name="Will Cuming" sheetId="24" r:id="rId38"/>
  </sheets>
  <definedNames>
    <definedName name="_xlnm.Print_Area" localSheetId="12">'Dominic Bransden'!$A$1:$AH$24</definedName>
    <definedName name="_xlnm.Print_Area" localSheetId="37">'Will Cuming'!$A$1:$AH$24</definedName>
  </definedNames>
  <calcPr calcId="145621"/>
</workbook>
</file>

<file path=xl/calcChain.xml><?xml version="1.0" encoding="utf-8"?>
<calcChain xmlns="http://schemas.openxmlformats.org/spreadsheetml/2006/main">
  <c r="V5" i="40" l="1"/>
  <c r="W5" i="40"/>
  <c r="X5" i="40"/>
  <c r="Y5" i="40"/>
  <c r="Z5" i="40"/>
  <c r="AA5" i="40" a="1"/>
  <c r="AA5" i="40" s="1"/>
  <c r="AC5" i="40"/>
  <c r="AE5" i="40"/>
  <c r="AF5" i="40"/>
  <c r="AA31" i="40" s="1"/>
  <c r="AG5" i="40"/>
  <c r="AH5" i="40"/>
  <c r="AA32" i="40" s="1"/>
  <c r="AI5" i="40"/>
  <c r="AL5" i="40"/>
  <c r="AM5" i="40" s="1"/>
  <c r="V6" i="40"/>
  <c r="AL6" i="40"/>
  <c r="AM6" i="40"/>
  <c r="V7" i="40"/>
  <c r="AL7" i="40"/>
  <c r="AM7" i="40" s="1"/>
  <c r="V8" i="40"/>
  <c r="AL8" i="40"/>
  <c r="AM8" i="40"/>
  <c r="V9" i="40"/>
  <c r="W9" i="40" a="1"/>
  <c r="W9" i="40" s="1"/>
  <c r="AA9" i="40" a="1"/>
  <c r="AA9" i="40"/>
  <c r="AG9" i="40"/>
  <c r="AL9" i="40"/>
  <c r="AM9" i="40"/>
  <c r="V10" i="40"/>
  <c r="AL10" i="40"/>
  <c r="AM10" i="40" s="1"/>
  <c r="V11" i="40"/>
  <c r="AL11" i="40"/>
  <c r="AM11" i="40"/>
  <c r="V12" i="40"/>
  <c r="AL12" i="40"/>
  <c r="AM12" i="40" s="1"/>
  <c r="V13" i="40"/>
  <c r="W13" i="40"/>
  <c r="X13" i="40"/>
  <c r="Y13" i="40"/>
  <c r="AL13" i="40"/>
  <c r="AM13" i="40" s="1"/>
  <c r="V14" i="40"/>
  <c r="AL14" i="40"/>
  <c r="AM14" i="40"/>
  <c r="V15" i="40"/>
  <c r="V16" i="40"/>
  <c r="Z16" i="40"/>
  <c r="AA16" i="40"/>
  <c r="V17" i="40"/>
  <c r="Z17" i="40"/>
  <c r="AA17" i="40" s="1"/>
  <c r="V18" i="40"/>
  <c r="Z18" i="40"/>
  <c r="AA18" i="40"/>
  <c r="V19" i="40"/>
  <c r="Z19" i="40"/>
  <c r="AA19" i="40" s="1"/>
  <c r="V20" i="40"/>
  <c r="Z20" i="40"/>
  <c r="AA20" i="40"/>
  <c r="V21" i="40"/>
  <c r="Z21" i="40"/>
  <c r="AA21" i="40" s="1"/>
  <c r="V22" i="40"/>
  <c r="Z22" i="40"/>
  <c r="AA22" i="40"/>
  <c r="V23" i="40"/>
  <c r="Z23" i="40"/>
  <c r="AA23" i="40" s="1"/>
  <c r="V24" i="40"/>
  <c r="Z24" i="40"/>
  <c r="AA24" i="40"/>
  <c r="V25" i="40"/>
  <c r="Z25" i="40"/>
  <c r="AA25" i="40" s="1"/>
  <c r="V26" i="40"/>
  <c r="V27" i="40"/>
  <c r="V28" i="40"/>
  <c r="AA28" i="40"/>
  <c r="V29" i="40"/>
  <c r="AA29" i="40"/>
  <c r="V30" i="40"/>
  <c r="V31" i="40"/>
  <c r="V32" i="40"/>
  <c r="V33" i="40"/>
  <c r="AA33" i="40"/>
  <c r="AB33" i="40"/>
  <c r="V34" i="40"/>
  <c r="AA34" i="40"/>
  <c r="AB34" i="40"/>
  <c r="Y9" i="40" l="1"/>
  <c r="AF9" i="40" s="1"/>
  <c r="X9" i="40"/>
  <c r="Z9" i="40"/>
  <c r="AC9" i="40" s="1"/>
  <c r="AE9" i="40"/>
  <c r="AA30" i="40"/>
  <c r="AB34" i="38" l="1"/>
  <c r="AA34" i="38"/>
  <c r="V34" i="38"/>
  <c r="AB33" i="38"/>
  <c r="AA33" i="38"/>
  <c r="V33" i="38"/>
  <c r="V32" i="38"/>
  <c r="V31" i="38"/>
  <c r="V30" i="38"/>
  <c r="AA29" i="38"/>
  <c r="V29" i="38"/>
  <c r="V28" i="38"/>
  <c r="V27" i="38"/>
  <c r="V26" i="38"/>
  <c r="Z25" i="38"/>
  <c r="AA25" i="38" s="1"/>
  <c r="V25" i="38"/>
  <c r="Z24" i="38"/>
  <c r="AA24" i="38" s="1"/>
  <c r="V24" i="38"/>
  <c r="AA23" i="38"/>
  <c r="Z23" i="38"/>
  <c r="V23" i="38"/>
  <c r="Z22" i="38"/>
  <c r="AA22" i="38" s="1"/>
  <c r="V22" i="38"/>
  <c r="Z21" i="38"/>
  <c r="AA21" i="38" s="1"/>
  <c r="V21" i="38"/>
  <c r="Z20" i="38"/>
  <c r="AA20" i="38" s="1"/>
  <c r="V20" i="38"/>
  <c r="AA19" i="38"/>
  <c r="Z19" i="38"/>
  <c r="V19" i="38"/>
  <c r="Z18" i="38"/>
  <c r="AA18" i="38" s="1"/>
  <c r="V18" i="38"/>
  <c r="Z17" i="38"/>
  <c r="AA17" i="38" s="1"/>
  <c r="V17" i="38"/>
  <c r="Z16" i="38"/>
  <c r="AA16" i="38" s="1"/>
  <c r="V16" i="38"/>
  <c r="V15" i="38"/>
  <c r="AL14" i="38"/>
  <c r="AM14" i="38" s="1"/>
  <c r="V14" i="38"/>
  <c r="AM13" i="38"/>
  <c r="AL13" i="38"/>
  <c r="Y13" i="38"/>
  <c r="X13" i="38"/>
  <c r="W13" i="38"/>
  <c r="V13" i="38"/>
  <c r="AL12" i="38"/>
  <c r="AM12" i="38" s="1"/>
  <c r="V12" i="38"/>
  <c r="AL11" i="38"/>
  <c r="AM11" i="38" s="1"/>
  <c r="V11" i="38"/>
  <c r="AM10" i="38"/>
  <c r="AL10" i="38"/>
  <c r="V10" i="38"/>
  <c r="AL9" i="38"/>
  <c r="AM9" i="38" s="1"/>
  <c r="AG9" i="38"/>
  <c r="AA9" i="38" a="1"/>
  <c r="AA9" i="38" s="1"/>
  <c r="W9" i="38" a="1"/>
  <c r="W9" i="38" s="1"/>
  <c r="V9" i="38"/>
  <c r="AL8" i="38"/>
  <c r="AM8" i="38" s="1"/>
  <c r="V8" i="38"/>
  <c r="AM7" i="38"/>
  <c r="AL7" i="38"/>
  <c r="V7" i="38"/>
  <c r="AM6" i="38"/>
  <c r="AL6" i="38"/>
  <c r="V6" i="38"/>
  <c r="AL5" i="38"/>
  <c r="AM5" i="38" s="1"/>
  <c r="AI5" i="38"/>
  <c r="AH5" i="38" s="1"/>
  <c r="AA32" i="38" s="1"/>
  <c r="AG5" i="38"/>
  <c r="AF5" i="38"/>
  <c r="AA31" i="38" s="1"/>
  <c r="AA5" i="38" a="1"/>
  <c r="AA5" i="38" s="1"/>
  <c r="Z5" i="38"/>
  <c r="AE5" i="38" s="1"/>
  <c r="Y5" i="38"/>
  <c r="X5" i="38"/>
  <c r="AC5" i="38" s="1"/>
  <c r="W5" i="38"/>
  <c r="AA28" i="38" s="1"/>
  <c r="V5" i="38"/>
  <c r="AB34" i="37"/>
  <c r="AA34" i="37"/>
  <c r="V34" i="37"/>
  <c r="AB33" i="37"/>
  <c r="AA33" i="37"/>
  <c r="V33" i="37"/>
  <c r="V32" i="37"/>
  <c r="AA31" i="37"/>
  <c r="V31" i="37"/>
  <c r="V30" i="37"/>
  <c r="AA29" i="37"/>
  <c r="V29" i="37"/>
  <c r="V28" i="37"/>
  <c r="V27" i="37"/>
  <c r="V26" i="37"/>
  <c r="Z25" i="37"/>
  <c r="V25" i="37"/>
  <c r="Z24" i="37"/>
  <c r="AA24" i="37" s="1"/>
  <c r="V24" i="37"/>
  <c r="AA23" i="37"/>
  <c r="Z23" i="37"/>
  <c r="V23" i="37"/>
  <c r="Z22" i="37"/>
  <c r="AA22" i="37" s="1"/>
  <c r="V22" i="37"/>
  <c r="Z21" i="37"/>
  <c r="V21" i="37"/>
  <c r="Z20" i="37"/>
  <c r="AA20" i="37" s="1"/>
  <c r="V20" i="37"/>
  <c r="AA19" i="37"/>
  <c r="Z19" i="37"/>
  <c r="V19" i="37"/>
  <c r="Z18" i="37"/>
  <c r="AA18" i="37" s="1"/>
  <c r="V18" i="37"/>
  <c r="Z17" i="37"/>
  <c r="V17" i="37"/>
  <c r="Z16" i="37"/>
  <c r="AA16" i="37" s="1"/>
  <c r="V16" i="37"/>
  <c r="V15" i="37"/>
  <c r="AL14" i="37"/>
  <c r="AM14" i="37" s="1"/>
  <c r="V14" i="37"/>
  <c r="AM13" i="37"/>
  <c r="AL13" i="37"/>
  <c r="Y13" i="37"/>
  <c r="X13" i="37"/>
  <c r="W13" i="37"/>
  <c r="V13" i="37"/>
  <c r="AM12" i="37"/>
  <c r="AL12" i="37"/>
  <c r="V12" i="37"/>
  <c r="AL11" i="37"/>
  <c r="AM11" i="37" s="1"/>
  <c r="V11" i="37"/>
  <c r="AM10" i="37"/>
  <c r="AL10" i="37"/>
  <c r="V10" i="37"/>
  <c r="AL9" i="37"/>
  <c r="AM9" i="37" s="1"/>
  <c r="AG9" i="37"/>
  <c r="AA9" i="37" a="1"/>
  <c r="AA9" i="37" s="1"/>
  <c r="Y9" i="37"/>
  <c r="AF9" i="37" s="1"/>
  <c r="W9" i="37"/>
  <c r="W9" i="37" a="1"/>
  <c r="V9" i="37"/>
  <c r="AL8" i="37"/>
  <c r="AM8" i="37" s="1"/>
  <c r="V8" i="37"/>
  <c r="AM7" i="37"/>
  <c r="AL7" i="37"/>
  <c r="V7" i="37"/>
  <c r="AL6" i="37"/>
  <c r="AM6" i="37" s="1"/>
  <c r="V6" i="37"/>
  <c r="AM5" i="37"/>
  <c r="AL5" i="37"/>
  <c r="AI5" i="37"/>
  <c r="AH5" i="37" s="1"/>
  <c r="AA32" i="37" s="1"/>
  <c r="AG5" i="37"/>
  <c r="AF5" i="37"/>
  <c r="Z5" i="37"/>
  <c r="Y5" i="37"/>
  <c r="X5" i="37"/>
  <c r="AA5" i="37" s="1" a="1"/>
  <c r="AA5" i="37" s="1"/>
  <c r="W5" i="37"/>
  <c r="V5" i="37"/>
  <c r="AB34" i="36"/>
  <c r="AA34" i="36"/>
  <c r="V34" i="36"/>
  <c r="AB33" i="36"/>
  <c r="AA33" i="36"/>
  <c r="V33" i="36"/>
  <c r="V32" i="36"/>
  <c r="V31" i="36"/>
  <c r="V30" i="36"/>
  <c r="AA29" i="36"/>
  <c r="V29" i="36"/>
  <c r="V28" i="36"/>
  <c r="V27" i="36"/>
  <c r="V26" i="36"/>
  <c r="Z25" i="36"/>
  <c r="AA25" i="36" s="1"/>
  <c r="V25" i="36"/>
  <c r="AA24" i="36"/>
  <c r="Z24" i="36"/>
  <c r="V24" i="36"/>
  <c r="AA23" i="36"/>
  <c r="Z23" i="36"/>
  <c r="V23" i="36"/>
  <c r="Z22" i="36"/>
  <c r="AA22" i="36" s="1"/>
  <c r="V22" i="36"/>
  <c r="Z21" i="36"/>
  <c r="AA21" i="36" s="1"/>
  <c r="V21" i="36"/>
  <c r="AA20" i="36"/>
  <c r="Z20" i="36"/>
  <c r="V20" i="36"/>
  <c r="AA19" i="36"/>
  <c r="Z19" i="36"/>
  <c r="V19" i="36"/>
  <c r="Z18" i="36"/>
  <c r="AA18" i="36" s="1"/>
  <c r="V18" i="36"/>
  <c r="Z17" i="36"/>
  <c r="AA17" i="36" s="1"/>
  <c r="V17" i="36"/>
  <c r="AA16" i="36"/>
  <c r="Z16" i="36"/>
  <c r="V16" i="36"/>
  <c r="V15" i="36"/>
  <c r="AM14" i="36"/>
  <c r="AL14" i="36"/>
  <c r="V14" i="36"/>
  <c r="AM13" i="36"/>
  <c r="AL13" i="36"/>
  <c r="Y13" i="36"/>
  <c r="X13" i="36"/>
  <c r="W13" i="36"/>
  <c r="V13" i="36"/>
  <c r="AL12" i="36"/>
  <c r="AM12" i="36" s="1"/>
  <c r="V12" i="36"/>
  <c r="AM11" i="36"/>
  <c r="AL11" i="36"/>
  <c r="V11" i="36"/>
  <c r="AM10" i="36"/>
  <c r="AL10" i="36"/>
  <c r="V10" i="36"/>
  <c r="AM9" i="36"/>
  <c r="AL9" i="36"/>
  <c r="AG9" i="36"/>
  <c r="AC9" i="36"/>
  <c r="AA9" i="36"/>
  <c r="AA9" i="36" a="1"/>
  <c r="Z9" i="36"/>
  <c r="AE9" i="36" s="1"/>
  <c r="Y9" i="36"/>
  <c r="AF9" i="36" s="1"/>
  <c r="W9" i="36" a="1"/>
  <c r="W9" i="36" s="1"/>
  <c r="X9" i="36" s="1"/>
  <c r="V9" i="36"/>
  <c r="AM8" i="36"/>
  <c r="AL8" i="36"/>
  <c r="V8" i="36"/>
  <c r="AM7" i="36"/>
  <c r="AL7" i="36"/>
  <c r="V7" i="36"/>
  <c r="AM6" i="36"/>
  <c r="AL6" i="36"/>
  <c r="V6" i="36"/>
  <c r="AL5" i="36"/>
  <c r="AM5" i="36" s="1"/>
  <c r="AI5" i="36"/>
  <c r="AH5" i="36" s="1"/>
  <c r="AA32" i="36" s="1"/>
  <c r="AG5" i="36"/>
  <c r="AF5" i="36"/>
  <c r="AA31" i="36" s="1"/>
  <c r="AE5" i="36"/>
  <c r="AA5" i="36" a="1"/>
  <c r="AA5" i="36" s="1"/>
  <c r="Z5" i="36"/>
  <c r="Y5" i="36"/>
  <c r="AC5" i="36" s="1"/>
  <c r="X5" i="36"/>
  <c r="W5" i="36"/>
  <c r="AA28" i="36" s="1"/>
  <c r="V5" i="36"/>
  <c r="AB34" i="35"/>
  <c r="AA34" i="35"/>
  <c r="V34" i="35"/>
  <c r="AB33" i="35"/>
  <c r="AA33" i="35"/>
  <c r="V33" i="35"/>
  <c r="V32" i="35"/>
  <c r="V31" i="35"/>
  <c r="V30" i="35"/>
  <c r="AA29" i="35"/>
  <c r="V29" i="35"/>
  <c r="AA28" i="35"/>
  <c r="V28" i="35"/>
  <c r="V27" i="35"/>
  <c r="V26" i="35"/>
  <c r="Z25" i="35"/>
  <c r="V25" i="35"/>
  <c r="Z24" i="35"/>
  <c r="AA24" i="35" s="1"/>
  <c r="V24" i="35"/>
  <c r="Z23" i="35"/>
  <c r="V23" i="35"/>
  <c r="AA22" i="35"/>
  <c r="Z22" i="35"/>
  <c r="V22" i="35"/>
  <c r="Z21" i="35"/>
  <c r="AA21" i="35" s="1"/>
  <c r="V21" i="35"/>
  <c r="Z20" i="35"/>
  <c r="V20" i="35"/>
  <c r="Z19" i="35"/>
  <c r="V19" i="35"/>
  <c r="Z18" i="35"/>
  <c r="V18" i="35"/>
  <c r="AA17" i="35"/>
  <c r="Z17" i="35"/>
  <c r="V17" i="35"/>
  <c r="Z16" i="35"/>
  <c r="V16" i="35"/>
  <c r="V15" i="35"/>
  <c r="AL14" i="35"/>
  <c r="AM14" i="35" s="1"/>
  <c r="V14" i="35"/>
  <c r="AM13" i="35"/>
  <c r="AL13" i="35"/>
  <c r="Y13" i="35"/>
  <c r="X13" i="35"/>
  <c r="W13" i="35"/>
  <c r="V13" i="35"/>
  <c r="AL12" i="35"/>
  <c r="AM12" i="35" s="1"/>
  <c r="V12" i="35"/>
  <c r="AL11" i="35"/>
  <c r="AM11" i="35" s="1"/>
  <c r="V11" i="35"/>
  <c r="AM10" i="35"/>
  <c r="AL10" i="35"/>
  <c r="V10" i="35"/>
  <c r="AM9" i="35"/>
  <c r="AL9" i="35"/>
  <c r="AG9" i="35"/>
  <c r="AA9" i="35" a="1"/>
  <c r="AA9" i="35" s="1"/>
  <c r="Z9" i="35"/>
  <c r="W9" i="35"/>
  <c r="W9" i="35" a="1"/>
  <c r="V9" i="35"/>
  <c r="AL8" i="35"/>
  <c r="AM8" i="35" s="1"/>
  <c r="V8" i="35"/>
  <c r="AM7" i="35"/>
  <c r="AL7" i="35"/>
  <c r="V7" i="35"/>
  <c r="AM6" i="35"/>
  <c r="AL6" i="35"/>
  <c r="V6" i="35"/>
  <c r="AM5" i="35"/>
  <c r="AL5" i="35"/>
  <c r="AI5" i="35"/>
  <c r="AH5" i="35" s="1"/>
  <c r="AA32" i="35" s="1"/>
  <c r="AG5" i="35"/>
  <c r="AF5" i="35"/>
  <c r="AA31" i="35" s="1"/>
  <c r="Y5" i="35"/>
  <c r="X5" i="35"/>
  <c r="W5" i="35"/>
  <c r="V5" i="35"/>
  <c r="AB34" i="34"/>
  <c r="AA34" i="34"/>
  <c r="V34" i="34"/>
  <c r="AB33" i="34"/>
  <c r="AA33" i="34"/>
  <c r="V33" i="34"/>
  <c r="V32" i="34"/>
  <c r="V31" i="34"/>
  <c r="V30" i="34"/>
  <c r="AA29" i="34"/>
  <c r="V29" i="34"/>
  <c r="AA28" i="34"/>
  <c r="V28" i="34"/>
  <c r="V27" i="34"/>
  <c r="V26" i="34"/>
  <c r="AA25" i="34"/>
  <c r="Z25" i="34"/>
  <c r="V25" i="34"/>
  <c r="AA24" i="34"/>
  <c r="Z24" i="34"/>
  <c r="V24" i="34"/>
  <c r="Z23" i="34"/>
  <c r="V23" i="34"/>
  <c r="Z22" i="34"/>
  <c r="V22" i="34"/>
  <c r="Z21" i="34"/>
  <c r="V21" i="34"/>
  <c r="AA20" i="34"/>
  <c r="Z20" i="34"/>
  <c r="V20" i="34"/>
  <c r="Z19" i="34"/>
  <c r="AA19" i="34" s="1"/>
  <c r="V19" i="34"/>
  <c r="Z18" i="34"/>
  <c r="V18" i="34"/>
  <c r="AA17" i="34"/>
  <c r="Z17" i="34"/>
  <c r="V17" i="34"/>
  <c r="Z16" i="34"/>
  <c r="AA16" i="34" s="1"/>
  <c r="V16" i="34"/>
  <c r="V15" i="34"/>
  <c r="AL14" i="34"/>
  <c r="AM14" i="34" s="1"/>
  <c r="V14" i="34"/>
  <c r="AL13" i="34"/>
  <c r="AM13" i="34" s="1"/>
  <c r="Y13" i="34"/>
  <c r="X13" i="34"/>
  <c r="W13" i="34"/>
  <c r="V13" i="34"/>
  <c r="AM12" i="34"/>
  <c r="AL12" i="34"/>
  <c r="V12" i="34"/>
  <c r="AL11" i="34"/>
  <c r="AM11" i="34" s="1"/>
  <c r="V11" i="34"/>
  <c r="AL10" i="34"/>
  <c r="AM10" i="34" s="1"/>
  <c r="V10" i="34"/>
  <c r="AM9" i="34"/>
  <c r="AL9" i="34"/>
  <c r="AG9" i="34"/>
  <c r="AA9" i="34" a="1"/>
  <c r="AA9" i="34" s="1"/>
  <c r="X9" i="34"/>
  <c r="W9" i="34"/>
  <c r="W9" i="34" a="1"/>
  <c r="V9" i="34"/>
  <c r="AM8" i="34"/>
  <c r="AL8" i="34"/>
  <c r="V8" i="34"/>
  <c r="AL7" i="34"/>
  <c r="AM7" i="34" s="1"/>
  <c r="V7" i="34"/>
  <c r="AM6" i="34"/>
  <c r="AL6" i="34"/>
  <c r="V6" i="34"/>
  <c r="AM5" i="34"/>
  <c r="AL5" i="34"/>
  <c r="AI5" i="34"/>
  <c r="AH5" i="34"/>
  <c r="AA32" i="34" s="1"/>
  <c r="AG5" i="34"/>
  <c r="AF5" i="34"/>
  <c r="Y5" i="34"/>
  <c r="X5" i="34"/>
  <c r="W5" i="34"/>
  <c r="V5" i="34"/>
  <c r="AB34" i="33"/>
  <c r="AA34" i="33"/>
  <c r="V34" i="33"/>
  <c r="AB33" i="33"/>
  <c r="AA33" i="33"/>
  <c r="V33" i="33"/>
  <c r="V32" i="33"/>
  <c r="AA31" i="33"/>
  <c r="V31" i="33"/>
  <c r="V30" i="33"/>
  <c r="AA29" i="33"/>
  <c r="V29" i="33"/>
  <c r="V28" i="33"/>
  <c r="V27" i="33"/>
  <c r="V26" i="33"/>
  <c r="Z25" i="33"/>
  <c r="V25" i="33"/>
  <c r="AA24" i="33"/>
  <c r="Z24" i="33"/>
  <c r="V24" i="33"/>
  <c r="AA23" i="33"/>
  <c r="Z23" i="33"/>
  <c r="V23" i="33"/>
  <c r="Z22" i="33"/>
  <c r="AA22" i="33" s="1"/>
  <c r="V22" i="33"/>
  <c r="Z21" i="33"/>
  <c r="V21" i="33"/>
  <c r="AA20" i="33"/>
  <c r="Z20" i="33"/>
  <c r="V20" i="33"/>
  <c r="Z19" i="33"/>
  <c r="AA19" i="33" s="1"/>
  <c r="V19" i="33"/>
  <c r="Z18" i="33"/>
  <c r="AA18" i="33" s="1"/>
  <c r="V18" i="33"/>
  <c r="Z17" i="33"/>
  <c r="V17" i="33"/>
  <c r="AA16" i="33"/>
  <c r="Z16" i="33"/>
  <c r="V16" i="33"/>
  <c r="V15" i="33"/>
  <c r="AM14" i="33"/>
  <c r="AL14" i="33"/>
  <c r="V14" i="33"/>
  <c r="AM13" i="33"/>
  <c r="AL13" i="33"/>
  <c r="Y13" i="33"/>
  <c r="X13" i="33"/>
  <c r="W13" i="33"/>
  <c r="AA28" i="33" s="1"/>
  <c r="V13" i="33"/>
  <c r="AM12" i="33"/>
  <c r="AL12" i="33"/>
  <c r="V12" i="33"/>
  <c r="AM11" i="33"/>
  <c r="AL11" i="33"/>
  <c r="V11" i="33"/>
  <c r="AM10" i="33"/>
  <c r="AL10" i="33"/>
  <c r="V10" i="33"/>
  <c r="AL9" i="33"/>
  <c r="AM9" i="33" s="1"/>
  <c r="AG9" i="33"/>
  <c r="AA9" i="33"/>
  <c r="AA9" i="33" a="1"/>
  <c r="Y9" i="33"/>
  <c r="AF9" i="33" s="1"/>
  <c r="X9" i="33"/>
  <c r="W9" i="33"/>
  <c r="W9" i="33" a="1"/>
  <c r="V9" i="33"/>
  <c r="AM8" i="33"/>
  <c r="AL8" i="33"/>
  <c r="V8" i="33"/>
  <c r="AM7" i="33"/>
  <c r="AL7" i="33"/>
  <c r="V7" i="33"/>
  <c r="AL6" i="33"/>
  <c r="AM6" i="33" s="1"/>
  <c r="V6" i="33"/>
  <c r="AM5" i="33"/>
  <c r="AL5" i="33"/>
  <c r="AI5" i="33"/>
  <c r="AH5" i="33" s="1"/>
  <c r="AA32" i="33" s="1"/>
  <c r="AG5" i="33"/>
  <c r="AF5" i="33"/>
  <c r="AE5" i="33"/>
  <c r="Z5" i="33"/>
  <c r="AA30" i="33" s="1"/>
  <c r="Y5" i="33"/>
  <c r="AC5" i="33" s="1"/>
  <c r="X5" i="33"/>
  <c r="AA5" i="33" s="1" a="1"/>
  <c r="AA5" i="33" s="1"/>
  <c r="W5" i="33"/>
  <c r="V5" i="33"/>
  <c r="AB34" i="32"/>
  <c r="AA34" i="32"/>
  <c r="V34" i="32"/>
  <c r="AB33" i="32"/>
  <c r="AA33" i="32"/>
  <c r="V33" i="32"/>
  <c r="V32" i="32"/>
  <c r="V31" i="32"/>
  <c r="V30" i="32"/>
  <c r="AA29" i="32"/>
  <c r="V29" i="32"/>
  <c r="V28" i="32"/>
  <c r="V27" i="32"/>
  <c r="V26" i="32"/>
  <c r="Z25" i="32"/>
  <c r="AA25" i="32" s="1"/>
  <c r="V25" i="32"/>
  <c r="AA24" i="32"/>
  <c r="Z24" i="32"/>
  <c r="V24" i="32"/>
  <c r="AA23" i="32"/>
  <c r="Z23" i="32"/>
  <c r="V23" i="32"/>
  <c r="Z22" i="32"/>
  <c r="AA22" i="32" s="1"/>
  <c r="V22" i="32"/>
  <c r="Z21" i="32"/>
  <c r="AA21" i="32" s="1"/>
  <c r="V21" i="32"/>
  <c r="AA20" i="32"/>
  <c r="Z20" i="32"/>
  <c r="V20" i="32"/>
  <c r="AA19" i="32"/>
  <c r="Z19" i="32"/>
  <c r="V19" i="32"/>
  <c r="AA18" i="32"/>
  <c r="Z18" i="32"/>
  <c r="V18" i="32"/>
  <c r="Z17" i="32"/>
  <c r="AA17" i="32" s="1"/>
  <c r="V17" i="32"/>
  <c r="AA16" i="32"/>
  <c r="Z16" i="32"/>
  <c r="V16" i="32"/>
  <c r="V15" i="32"/>
  <c r="AM14" i="32"/>
  <c r="AL14" i="32"/>
  <c r="V14" i="32"/>
  <c r="AM13" i="32"/>
  <c r="AL13" i="32"/>
  <c r="Y13" i="32"/>
  <c r="X13" i="32"/>
  <c r="W13" i="32"/>
  <c r="V13" i="32"/>
  <c r="AL12" i="32"/>
  <c r="AM12" i="32" s="1"/>
  <c r="V12" i="32"/>
  <c r="AM11" i="32"/>
  <c r="AL11" i="32"/>
  <c r="V11" i="32"/>
  <c r="AM10" i="32"/>
  <c r="AL10" i="32"/>
  <c r="V10" i="32"/>
  <c r="AM9" i="32"/>
  <c r="AL9" i="32"/>
  <c r="AG9" i="32"/>
  <c r="AA9" i="32"/>
  <c r="AA9" i="32" a="1"/>
  <c r="Y9" i="32"/>
  <c r="AF9" i="32" s="1"/>
  <c r="X9" i="32"/>
  <c r="W9" i="32" a="1"/>
  <c r="W9" i="32" s="1"/>
  <c r="V9" i="32"/>
  <c r="AM8" i="32"/>
  <c r="AL8" i="32"/>
  <c r="V8" i="32"/>
  <c r="AL7" i="32"/>
  <c r="AM7" i="32" s="1"/>
  <c r="V7" i="32"/>
  <c r="AM6" i="32"/>
  <c r="AL6" i="32"/>
  <c r="V6" i="32"/>
  <c r="AL5" i="32"/>
  <c r="AM5" i="32" s="1"/>
  <c r="AI5" i="32"/>
  <c r="AH5" i="32" s="1"/>
  <c r="AA32" i="32" s="1"/>
  <c r="AG5" i="32"/>
  <c r="AF5" i="32"/>
  <c r="AA31" i="32" s="1"/>
  <c r="AA5" i="32" a="1"/>
  <c r="AA5" i="32" s="1"/>
  <c r="Z5" i="32"/>
  <c r="Y5" i="32"/>
  <c r="AC5" i="32" s="1"/>
  <c r="X5" i="32"/>
  <c r="W5" i="32"/>
  <c r="AA28" i="32" s="1"/>
  <c r="V5" i="32"/>
  <c r="AB34" i="31"/>
  <c r="AA34" i="31"/>
  <c r="V34" i="31"/>
  <c r="AB33" i="31"/>
  <c r="AA33" i="31"/>
  <c r="V33" i="31"/>
  <c r="AA32" i="31"/>
  <c r="V32" i="31"/>
  <c r="V31" i="31"/>
  <c r="V30" i="31"/>
  <c r="AA29" i="31"/>
  <c r="V29" i="31"/>
  <c r="AA28" i="31"/>
  <c r="V28" i="31"/>
  <c r="V27" i="31"/>
  <c r="V26" i="31"/>
  <c r="Z25" i="31"/>
  <c r="AA25" i="31" s="1"/>
  <c r="V25" i="31"/>
  <c r="Z24" i="31"/>
  <c r="V24" i="31"/>
  <c r="AA23" i="31"/>
  <c r="Z23" i="31"/>
  <c r="V23" i="31"/>
  <c r="Z22" i="31"/>
  <c r="AA22" i="31" s="1"/>
  <c r="V22" i="31"/>
  <c r="Z21" i="31"/>
  <c r="AA21" i="31" s="1"/>
  <c r="V21" i="31"/>
  <c r="Z20" i="31"/>
  <c r="V20" i="31"/>
  <c r="AA19" i="31"/>
  <c r="Z19" i="31"/>
  <c r="V19" i="31"/>
  <c r="Z18" i="31"/>
  <c r="AA18" i="31" s="1"/>
  <c r="V18" i="31"/>
  <c r="Z17" i="31"/>
  <c r="V17" i="31"/>
  <c r="Z16" i="31"/>
  <c r="AA16" i="31" s="1"/>
  <c r="V16" i="31"/>
  <c r="V15" i="31"/>
  <c r="AL14" i="31"/>
  <c r="AM14" i="31" s="1"/>
  <c r="V14" i="31"/>
  <c r="AM13" i="31"/>
  <c r="AL13" i="31"/>
  <c r="Y13" i="31"/>
  <c r="X13" i="31"/>
  <c r="W13" i="31"/>
  <c r="V13" i="31"/>
  <c r="AL12" i="31"/>
  <c r="AM12" i="31" s="1"/>
  <c r="V12" i="31"/>
  <c r="AL11" i="31"/>
  <c r="AM11" i="31" s="1"/>
  <c r="V11" i="31"/>
  <c r="AM10" i="31"/>
  <c r="AL10" i="31"/>
  <c r="V10" i="31"/>
  <c r="AL9" i="31"/>
  <c r="AM9" i="31" s="1"/>
  <c r="AG9" i="31"/>
  <c r="AA9" i="31" a="1"/>
  <c r="AA9" i="31" s="1"/>
  <c r="Y9" i="31"/>
  <c r="AF9" i="31" s="1"/>
  <c r="W9" i="31"/>
  <c r="W9" i="31" a="1"/>
  <c r="V9" i="31"/>
  <c r="AL8" i="31"/>
  <c r="AM8" i="31" s="1"/>
  <c r="V8" i="31"/>
  <c r="AM7" i="31"/>
  <c r="AL7" i="31"/>
  <c r="V7" i="31"/>
  <c r="AM6" i="31"/>
  <c r="AL6" i="31"/>
  <c r="V6" i="31"/>
  <c r="AM5" i="31"/>
  <c r="AL5" i="31"/>
  <c r="AI5" i="31"/>
  <c r="AH5" i="31" s="1"/>
  <c r="AG5" i="31"/>
  <c r="AF5" i="31"/>
  <c r="AA31" i="31" s="1"/>
  <c r="Z5" i="31"/>
  <c r="AA30" i="31" s="1"/>
  <c r="Y5" i="31"/>
  <c r="X5" i="31"/>
  <c r="AA5" i="31" s="1" a="1"/>
  <c r="AA5" i="31" s="1"/>
  <c r="W5" i="31"/>
  <c r="V5" i="31"/>
  <c r="AB34" i="30"/>
  <c r="AA34" i="30"/>
  <c r="V34" i="30"/>
  <c r="AB33" i="30"/>
  <c r="AA33" i="30"/>
  <c r="V33" i="30"/>
  <c r="V32" i="30"/>
  <c r="V31" i="30"/>
  <c r="AA30" i="30"/>
  <c r="V30" i="30"/>
  <c r="AA29" i="30"/>
  <c r="V29" i="30"/>
  <c r="V28" i="30"/>
  <c r="V27" i="30"/>
  <c r="V26" i="30"/>
  <c r="AA25" i="30"/>
  <c r="Z25" i="30"/>
  <c r="V25" i="30"/>
  <c r="AA24" i="30"/>
  <c r="Z24" i="30"/>
  <c r="V24" i="30"/>
  <c r="Z23" i="30"/>
  <c r="AA23" i="30" s="1"/>
  <c r="V23" i="30"/>
  <c r="AA22" i="30"/>
  <c r="Z22" i="30"/>
  <c r="V22" i="30"/>
  <c r="AA21" i="30"/>
  <c r="Z21" i="30"/>
  <c r="V21" i="30"/>
  <c r="AA20" i="30"/>
  <c r="Z20" i="30"/>
  <c r="V20" i="30"/>
  <c r="Z19" i="30"/>
  <c r="AA19" i="30" s="1"/>
  <c r="V19" i="30"/>
  <c r="AA18" i="30"/>
  <c r="Z18" i="30"/>
  <c r="V18" i="30"/>
  <c r="AA17" i="30"/>
  <c r="Z17" i="30"/>
  <c r="V17" i="30"/>
  <c r="Z16" i="30"/>
  <c r="AA16" i="30" s="1"/>
  <c r="V16" i="30"/>
  <c r="V15" i="30"/>
  <c r="AL14" i="30"/>
  <c r="AM14" i="30" s="1"/>
  <c r="V14" i="30"/>
  <c r="AL13" i="30"/>
  <c r="AM13" i="30" s="1"/>
  <c r="Y13" i="30"/>
  <c r="X13" i="30"/>
  <c r="W13" i="30"/>
  <c r="V13" i="30"/>
  <c r="AL12" i="30"/>
  <c r="AM12" i="30" s="1"/>
  <c r="V12" i="30"/>
  <c r="AM11" i="30"/>
  <c r="AL11" i="30"/>
  <c r="V11" i="30"/>
  <c r="AL10" i="30"/>
  <c r="AM10" i="30" s="1"/>
  <c r="V10" i="30"/>
  <c r="AM9" i="30"/>
  <c r="AL9" i="30"/>
  <c r="AG9" i="30"/>
  <c r="AF9" i="30"/>
  <c r="AE9" i="30"/>
  <c r="AC9" i="30"/>
  <c r="AA9" i="30"/>
  <c r="AA9" i="30" a="1"/>
  <c r="V9" i="30"/>
  <c r="AL8" i="30"/>
  <c r="AM8" i="30" s="1"/>
  <c r="V8" i="30"/>
  <c r="AM7" i="30"/>
  <c r="AL7" i="30"/>
  <c r="V7" i="30"/>
  <c r="AM6" i="30"/>
  <c r="AL6" i="30"/>
  <c r="V6" i="30"/>
  <c r="AL5" i="30"/>
  <c r="AM5" i="30" s="1"/>
  <c r="AI5" i="30"/>
  <c r="AH5" i="30" s="1"/>
  <c r="AA32" i="30" s="1"/>
  <c r="AG5" i="30"/>
  <c r="AA31" i="30" s="1"/>
  <c r="AE5" i="30"/>
  <c r="AC5" i="30"/>
  <c r="AA5" i="30" a="1"/>
  <c r="AA5" i="30" s="1"/>
  <c r="Z5" i="30"/>
  <c r="Y5" i="30"/>
  <c r="X5" i="30"/>
  <c r="W5" i="30"/>
  <c r="AA28" i="30" s="1"/>
  <c r="V5" i="30"/>
  <c r="AB34" i="29"/>
  <c r="AA34" i="29"/>
  <c r="V34" i="29"/>
  <c r="AB33" i="29"/>
  <c r="AA33" i="29"/>
  <c r="V33" i="29"/>
  <c r="V32" i="29"/>
  <c r="V31" i="29"/>
  <c r="V30" i="29"/>
  <c r="AA29" i="29"/>
  <c r="V29" i="29"/>
  <c r="V28" i="29"/>
  <c r="V27" i="29"/>
  <c r="V26" i="29"/>
  <c r="AA25" i="29"/>
  <c r="Z25" i="29"/>
  <c r="V25" i="29"/>
  <c r="Z24" i="29"/>
  <c r="AA24" i="29" s="1"/>
  <c r="V24" i="29"/>
  <c r="Z23" i="29"/>
  <c r="V23" i="29"/>
  <c r="AA22" i="29"/>
  <c r="Z22" i="29"/>
  <c r="V22" i="29"/>
  <c r="AA21" i="29"/>
  <c r="Z21" i="29"/>
  <c r="V21" i="29"/>
  <c r="Z20" i="29"/>
  <c r="AA20" i="29" s="1"/>
  <c r="V20" i="29"/>
  <c r="AA19" i="29"/>
  <c r="Z19" i="29"/>
  <c r="V19" i="29"/>
  <c r="AA18" i="29"/>
  <c r="Z18" i="29"/>
  <c r="V18" i="29"/>
  <c r="Z17" i="29"/>
  <c r="AA17" i="29" s="1"/>
  <c r="V17" i="29"/>
  <c r="Z16" i="29"/>
  <c r="V16" i="29"/>
  <c r="V15" i="29"/>
  <c r="AL14" i="29"/>
  <c r="AM14" i="29" s="1"/>
  <c r="V14" i="29"/>
  <c r="AM13" i="29"/>
  <c r="AL13" i="29"/>
  <c r="Y13" i="29"/>
  <c r="X13" i="29"/>
  <c r="W13" i="29"/>
  <c r="V13" i="29"/>
  <c r="AM12" i="29"/>
  <c r="AL12" i="29"/>
  <c r="V12" i="29"/>
  <c r="AL11" i="29"/>
  <c r="AM11" i="29" s="1"/>
  <c r="V11" i="29"/>
  <c r="AM10" i="29"/>
  <c r="AL10" i="29"/>
  <c r="V10" i="29"/>
  <c r="AM9" i="29"/>
  <c r="AL9" i="29"/>
  <c r="AG9" i="29"/>
  <c r="AA9" i="29" a="1"/>
  <c r="AA9" i="29" s="1"/>
  <c r="Z9" i="29"/>
  <c r="AC9" i="29" s="1"/>
  <c r="W9" i="29" a="1"/>
  <c r="W9" i="29" s="1"/>
  <c r="V9" i="29"/>
  <c r="AM8" i="29"/>
  <c r="AL8" i="29"/>
  <c r="V8" i="29"/>
  <c r="AM7" i="29"/>
  <c r="AL7" i="29"/>
  <c r="V7" i="29"/>
  <c r="AL6" i="29"/>
  <c r="AM6" i="29" s="1"/>
  <c r="V6" i="29"/>
  <c r="AL5" i="29"/>
  <c r="AM5" i="29" s="1"/>
  <c r="AI5" i="29"/>
  <c r="AH5" i="29" s="1"/>
  <c r="AA32" i="29" s="1"/>
  <c r="AG5" i="29"/>
  <c r="AF5" i="29"/>
  <c r="AA31" i="29" s="1"/>
  <c r="AE5" i="29"/>
  <c r="AA5" i="29" a="1"/>
  <c r="AA5" i="29" s="1"/>
  <c r="Z5" i="29"/>
  <c r="Y5" i="29"/>
  <c r="AC5" i="29" s="1"/>
  <c r="X5" i="29"/>
  <c r="AA23" i="29" s="1"/>
  <c r="W5" i="29"/>
  <c r="AA28" i="29" s="1"/>
  <c r="V5" i="29"/>
  <c r="AB34" i="28"/>
  <c r="AA34" i="28"/>
  <c r="V34" i="28"/>
  <c r="AB33" i="28"/>
  <c r="AA33" i="28"/>
  <c r="V33" i="28"/>
  <c r="V32" i="28"/>
  <c r="V31" i="28"/>
  <c r="V30" i="28"/>
  <c r="AA29" i="28"/>
  <c r="V29" i="28"/>
  <c r="AA28" i="28"/>
  <c r="V28" i="28"/>
  <c r="V27" i="28"/>
  <c r="V26" i="28"/>
  <c r="Z25" i="28"/>
  <c r="V25" i="28"/>
  <c r="Z24" i="28"/>
  <c r="AA24" i="28" s="1"/>
  <c r="V24" i="28"/>
  <c r="Z23" i="28"/>
  <c r="V23" i="28"/>
  <c r="AA22" i="28"/>
  <c r="Z22" i="28"/>
  <c r="V22" i="28"/>
  <c r="Z21" i="28"/>
  <c r="AA21" i="28" s="1"/>
  <c r="V21" i="28"/>
  <c r="Z20" i="28"/>
  <c r="V20" i="28"/>
  <c r="Z19" i="28"/>
  <c r="V19" i="28"/>
  <c r="Z18" i="28"/>
  <c r="V18" i="28"/>
  <c r="AA17" i="28"/>
  <c r="Z17" i="28"/>
  <c r="V17" i="28"/>
  <c r="Z16" i="28"/>
  <c r="AA16" i="28" s="1"/>
  <c r="V16" i="28"/>
  <c r="V15" i="28"/>
  <c r="AL14" i="28"/>
  <c r="AM14" i="28" s="1"/>
  <c r="V14" i="28"/>
  <c r="AM13" i="28"/>
  <c r="AL13" i="28"/>
  <c r="Y13" i="28"/>
  <c r="X13" i="28"/>
  <c r="W13" i="28"/>
  <c r="V13" i="28"/>
  <c r="AL12" i="28"/>
  <c r="AM12" i="28" s="1"/>
  <c r="V12" i="28"/>
  <c r="AL11" i="28"/>
  <c r="AM11" i="28" s="1"/>
  <c r="V11" i="28"/>
  <c r="AM10" i="28"/>
  <c r="AL10" i="28"/>
  <c r="V10" i="28"/>
  <c r="AM9" i="28"/>
  <c r="AL9" i="28"/>
  <c r="AG9" i="28"/>
  <c r="AA9" i="28" a="1"/>
  <c r="AA9" i="28" s="1"/>
  <c r="Z9" i="28"/>
  <c r="W9" i="28" a="1"/>
  <c r="W9" i="28" s="1"/>
  <c r="V9" i="28"/>
  <c r="AL8" i="28"/>
  <c r="AM8" i="28" s="1"/>
  <c r="V8" i="28"/>
  <c r="AM7" i="28"/>
  <c r="AL7" i="28"/>
  <c r="V7" i="28"/>
  <c r="AM6" i="28"/>
  <c r="AL6" i="28"/>
  <c r="V6" i="28"/>
  <c r="AM5" i="28"/>
  <c r="AL5" i="28"/>
  <c r="AI5" i="28"/>
  <c r="AH5" i="28" s="1"/>
  <c r="AA32" i="28" s="1"/>
  <c r="AG5" i="28"/>
  <c r="AF5" i="28"/>
  <c r="AA31" i="28" s="1"/>
  <c r="Y5" i="28"/>
  <c r="X5" i="28"/>
  <c r="W5" i="28"/>
  <c r="V5" i="28"/>
  <c r="AB34" i="27"/>
  <c r="AA34" i="27"/>
  <c r="V34" i="27"/>
  <c r="AB33" i="27"/>
  <c r="AA33" i="27"/>
  <c r="V33" i="27"/>
  <c r="V32" i="27"/>
  <c r="V31" i="27"/>
  <c r="V30" i="27"/>
  <c r="AA29" i="27"/>
  <c r="V29" i="27"/>
  <c r="AA28" i="27"/>
  <c r="V28" i="27"/>
  <c r="V27" i="27"/>
  <c r="V26" i="27"/>
  <c r="AA25" i="27"/>
  <c r="Z25" i="27"/>
  <c r="V25" i="27"/>
  <c r="Z24" i="27"/>
  <c r="AA24" i="27" s="1"/>
  <c r="V24" i="27"/>
  <c r="Z23" i="27"/>
  <c r="V23" i="27"/>
  <c r="AA22" i="27"/>
  <c r="Z22" i="27"/>
  <c r="V22" i="27"/>
  <c r="Z21" i="27"/>
  <c r="AA21" i="27" s="1"/>
  <c r="V21" i="27"/>
  <c r="Z20" i="27"/>
  <c r="V20" i="27"/>
  <c r="Z19" i="27"/>
  <c r="V19" i="27"/>
  <c r="Z18" i="27"/>
  <c r="V18" i="27"/>
  <c r="Z17" i="27"/>
  <c r="V17" i="27"/>
  <c r="Z16" i="27"/>
  <c r="V16" i="27"/>
  <c r="V15" i="27"/>
  <c r="AL14" i="27"/>
  <c r="AM14" i="27" s="1"/>
  <c r="V14" i="27"/>
  <c r="AL13" i="27"/>
  <c r="AM13" i="27" s="1"/>
  <c r="Y13" i="27"/>
  <c r="X13" i="27"/>
  <c r="W13" i="27"/>
  <c r="V13" i="27"/>
  <c r="AL12" i="27"/>
  <c r="AM12" i="27" s="1"/>
  <c r="V12" i="27"/>
  <c r="AM11" i="27"/>
  <c r="AL11" i="27"/>
  <c r="V11" i="27"/>
  <c r="AL10" i="27"/>
  <c r="AM10" i="27" s="1"/>
  <c r="V10" i="27"/>
  <c r="AM9" i="27"/>
  <c r="AL9" i="27"/>
  <c r="AG9" i="27"/>
  <c r="AA9" i="27" a="1"/>
  <c r="AA9" i="27" s="1"/>
  <c r="W9" i="27" a="1"/>
  <c r="W9" i="27" s="1"/>
  <c r="V9" i="27"/>
  <c r="AL8" i="27"/>
  <c r="AM8" i="27" s="1"/>
  <c r="V8" i="27"/>
  <c r="AL7" i="27"/>
  <c r="AM7" i="27" s="1"/>
  <c r="V7" i="27"/>
  <c r="AM6" i="27"/>
  <c r="AL6" i="27"/>
  <c r="V6" i="27"/>
  <c r="AL5" i="27"/>
  <c r="AM5" i="27" s="1"/>
  <c r="AI5" i="27"/>
  <c r="AH5" i="27"/>
  <c r="AA32" i="27" s="1"/>
  <c r="AG5" i="27"/>
  <c r="AF5" i="27"/>
  <c r="AA31" i="27" s="1"/>
  <c r="Y5" i="27"/>
  <c r="X5" i="27"/>
  <c r="W5" i="27"/>
  <c r="V5" i="27"/>
  <c r="AB34" i="26"/>
  <c r="AA34" i="26"/>
  <c r="V34" i="26"/>
  <c r="AB33" i="26"/>
  <c r="AA33" i="26"/>
  <c r="V33" i="26"/>
  <c r="AA32" i="26"/>
  <c r="V32" i="26"/>
  <c r="V31" i="26"/>
  <c r="V30" i="26"/>
  <c r="AA29" i="26"/>
  <c r="V29" i="26"/>
  <c r="AA28" i="26"/>
  <c r="V28" i="26"/>
  <c r="V27" i="26"/>
  <c r="V26" i="26"/>
  <c r="AA25" i="26"/>
  <c r="Z25" i="26"/>
  <c r="V25" i="26"/>
  <c r="Z24" i="26"/>
  <c r="AA24" i="26" s="1"/>
  <c r="V24" i="26"/>
  <c r="Z23" i="26"/>
  <c r="AA23" i="26" s="1"/>
  <c r="V23" i="26"/>
  <c r="Z22" i="26"/>
  <c r="V22" i="26"/>
  <c r="AA21" i="26"/>
  <c r="Z21" i="26"/>
  <c r="V21" i="26"/>
  <c r="Z20" i="26"/>
  <c r="AA20" i="26" s="1"/>
  <c r="V20" i="26"/>
  <c r="Z19" i="26"/>
  <c r="AA19" i="26" s="1"/>
  <c r="V19" i="26"/>
  <c r="Z18" i="26"/>
  <c r="AA18" i="26" s="1"/>
  <c r="V18" i="26"/>
  <c r="AA17" i="26"/>
  <c r="Z17" i="26"/>
  <c r="V17" i="26"/>
  <c r="Z16" i="26"/>
  <c r="AA16" i="26" s="1"/>
  <c r="V16" i="26"/>
  <c r="V15" i="26"/>
  <c r="AL14" i="26"/>
  <c r="AM14" i="26" s="1"/>
  <c r="V14" i="26"/>
  <c r="AM13" i="26"/>
  <c r="AL13" i="26"/>
  <c r="Y13" i="26"/>
  <c r="X13" i="26"/>
  <c r="W13" i="26"/>
  <c r="V13" i="26"/>
  <c r="AM12" i="26"/>
  <c r="AL12" i="26"/>
  <c r="V12" i="26"/>
  <c r="AL11" i="26"/>
  <c r="AM11" i="26" s="1"/>
  <c r="V11" i="26"/>
  <c r="AM10" i="26"/>
  <c r="AL10" i="26"/>
  <c r="V10" i="26"/>
  <c r="AL9" i="26"/>
  <c r="AM9" i="26" s="1"/>
  <c r="AG9" i="26"/>
  <c r="AA9" i="26" a="1"/>
  <c r="AA9" i="26" s="1"/>
  <c r="W9" i="26"/>
  <c r="W9" i="26" a="1"/>
  <c r="V9" i="26"/>
  <c r="AL8" i="26"/>
  <c r="AM8" i="26" s="1"/>
  <c r="V8" i="26"/>
  <c r="AL7" i="26"/>
  <c r="AM7" i="26" s="1"/>
  <c r="V7" i="26"/>
  <c r="AL6" i="26"/>
  <c r="AM6" i="26" s="1"/>
  <c r="V6" i="26"/>
  <c r="AM5" i="26"/>
  <c r="AL5" i="26"/>
  <c r="AI5" i="26"/>
  <c r="AH5" i="26" s="1"/>
  <c r="AG5" i="26"/>
  <c r="AA31" i="26" s="1"/>
  <c r="AF5" i="26"/>
  <c r="AA5" i="26"/>
  <c r="Z5" i="26"/>
  <c r="Y5" i="26"/>
  <c r="X5" i="26"/>
  <c r="AA5" i="26" s="1" a="1"/>
  <c r="W5" i="26"/>
  <c r="V5" i="26"/>
  <c r="AB34" i="25"/>
  <c r="AA34" i="25"/>
  <c r="V34" i="25"/>
  <c r="AB33" i="25"/>
  <c r="AA33" i="25"/>
  <c r="V33" i="25"/>
  <c r="V32" i="25"/>
  <c r="AA31" i="25"/>
  <c r="V31" i="25"/>
  <c r="V30" i="25"/>
  <c r="AA29" i="25"/>
  <c r="V29" i="25"/>
  <c r="V28" i="25"/>
  <c r="V27" i="25"/>
  <c r="V26" i="25"/>
  <c r="Z25" i="25"/>
  <c r="AA25" i="25" s="1"/>
  <c r="V25" i="25"/>
  <c r="AA24" i="25"/>
  <c r="Z24" i="25"/>
  <c r="V24" i="25"/>
  <c r="AA23" i="25"/>
  <c r="Z23" i="25"/>
  <c r="V23" i="25"/>
  <c r="AA22" i="25"/>
  <c r="Z22" i="25"/>
  <c r="V22" i="25"/>
  <c r="Z21" i="25"/>
  <c r="AA21" i="25" s="1"/>
  <c r="V21" i="25"/>
  <c r="AA20" i="25"/>
  <c r="Z20" i="25"/>
  <c r="V20" i="25"/>
  <c r="AA19" i="25"/>
  <c r="Z19" i="25"/>
  <c r="V19" i="25"/>
  <c r="Z18" i="25"/>
  <c r="AA18" i="25" s="1"/>
  <c r="V18" i="25"/>
  <c r="Z17" i="25"/>
  <c r="AA17" i="25" s="1"/>
  <c r="V17" i="25"/>
  <c r="AA16" i="25"/>
  <c r="Z16" i="25"/>
  <c r="V16" i="25"/>
  <c r="V15" i="25"/>
  <c r="AM14" i="25"/>
  <c r="AL14" i="25"/>
  <c r="V14" i="25"/>
  <c r="AL13" i="25"/>
  <c r="AM13" i="25" s="1"/>
  <c r="Y13" i="25"/>
  <c r="X13" i="25"/>
  <c r="W13" i="25"/>
  <c r="V13" i="25"/>
  <c r="AL12" i="25"/>
  <c r="AM12" i="25" s="1"/>
  <c r="V12" i="25"/>
  <c r="AM11" i="25"/>
  <c r="AL11" i="25"/>
  <c r="V11" i="25"/>
  <c r="AL10" i="25"/>
  <c r="AM10" i="25" s="1"/>
  <c r="V10" i="25"/>
  <c r="AM9" i="25"/>
  <c r="AL9" i="25"/>
  <c r="AG9" i="25"/>
  <c r="AA9" i="25"/>
  <c r="AA9" i="25" a="1"/>
  <c r="Z9" i="25"/>
  <c r="AE9" i="25" s="1"/>
  <c r="Y9" i="25"/>
  <c r="AF9" i="25" s="1"/>
  <c r="W9" i="25" a="1"/>
  <c r="W9" i="25" s="1"/>
  <c r="X9" i="25" s="1"/>
  <c r="V9" i="25"/>
  <c r="AM8" i="25"/>
  <c r="AL8" i="25"/>
  <c r="V8" i="25"/>
  <c r="AM7" i="25"/>
  <c r="AL7" i="25"/>
  <c r="V7" i="25"/>
  <c r="AL6" i="25"/>
  <c r="AM6" i="25" s="1"/>
  <c r="V6" i="25"/>
  <c r="AL5" i="25"/>
  <c r="AM5" i="25" s="1"/>
  <c r="AI5" i="25"/>
  <c r="AH5" i="25"/>
  <c r="AA32" i="25" s="1"/>
  <c r="AG5" i="25"/>
  <c r="AF5" i="25"/>
  <c r="AE5" i="25"/>
  <c r="AC5" i="25"/>
  <c r="AA5" i="25" a="1"/>
  <c r="AA5" i="25" s="1"/>
  <c r="Z5" i="25"/>
  <c r="AA30" i="25" s="1"/>
  <c r="Y5" i="25"/>
  <c r="X5" i="25"/>
  <c r="W5" i="25"/>
  <c r="AA28" i="25" s="1"/>
  <c r="V5" i="25"/>
  <c r="AB34" i="24"/>
  <c r="AA34" i="24"/>
  <c r="V34" i="24"/>
  <c r="AB33" i="24"/>
  <c r="AA33" i="24"/>
  <c r="V33" i="24"/>
  <c r="AA32" i="24"/>
  <c r="V32" i="24"/>
  <c r="V31" i="24"/>
  <c r="V30" i="24"/>
  <c r="AA29" i="24"/>
  <c r="V29" i="24"/>
  <c r="V28" i="24"/>
  <c r="V27" i="24"/>
  <c r="V26" i="24"/>
  <c r="AA25" i="24"/>
  <c r="Z25" i="24"/>
  <c r="V25" i="24"/>
  <c r="Z24" i="24"/>
  <c r="V24" i="24"/>
  <c r="Z23" i="24"/>
  <c r="V23" i="24"/>
  <c r="Z22" i="24"/>
  <c r="V22" i="24"/>
  <c r="Z21" i="24"/>
  <c r="AA21" i="24" s="1"/>
  <c r="V21" i="24"/>
  <c r="Z20" i="24"/>
  <c r="V20" i="24"/>
  <c r="Z19" i="24"/>
  <c r="V19" i="24"/>
  <c r="Z18" i="24"/>
  <c r="AA18" i="24" s="1"/>
  <c r="V18" i="24"/>
  <c r="Z17" i="24"/>
  <c r="AA17" i="24" s="1"/>
  <c r="V17" i="24"/>
  <c r="Z16" i="24"/>
  <c r="V16" i="24"/>
  <c r="V15" i="24"/>
  <c r="AL14" i="24"/>
  <c r="AM14" i="24" s="1"/>
  <c r="V14" i="24"/>
  <c r="AM13" i="24"/>
  <c r="AL13" i="24"/>
  <c r="Y13" i="24"/>
  <c r="X13" i="24"/>
  <c r="W13" i="24"/>
  <c r="V13" i="24"/>
  <c r="AM12" i="24"/>
  <c r="AL12" i="24"/>
  <c r="V12" i="24"/>
  <c r="AL11" i="24"/>
  <c r="AM11" i="24" s="1"/>
  <c r="V11" i="24"/>
  <c r="AM10" i="24"/>
  <c r="AL10" i="24"/>
  <c r="V10" i="24"/>
  <c r="AM9" i="24"/>
  <c r="AL9" i="24"/>
  <c r="AG9" i="24"/>
  <c r="AA9" i="24" a="1"/>
  <c r="AA9" i="24" s="1"/>
  <c r="Z9" i="24"/>
  <c r="Y9" i="24"/>
  <c r="AF9" i="24" s="1"/>
  <c r="W9" i="24" a="1"/>
  <c r="W9" i="24" s="1"/>
  <c r="X9" i="24" s="1"/>
  <c r="V9" i="24"/>
  <c r="AL8" i="24"/>
  <c r="AM8" i="24" s="1"/>
  <c r="V8" i="24"/>
  <c r="AM7" i="24"/>
  <c r="AL7" i="24"/>
  <c r="V7" i="24"/>
  <c r="AL6" i="24"/>
  <c r="AM6" i="24" s="1"/>
  <c r="V6" i="24"/>
  <c r="AM5" i="24"/>
  <c r="AL5" i="24"/>
  <c r="AI5" i="24"/>
  <c r="AH5" i="24" s="1"/>
  <c r="AG5" i="24"/>
  <c r="AF5" i="24"/>
  <c r="AA31" i="24" s="1"/>
  <c r="AA5" i="24" a="1"/>
  <c r="AA5" i="24" s="1"/>
  <c r="Y5" i="24"/>
  <c r="X5" i="24"/>
  <c r="W5" i="24"/>
  <c r="AA28" i="24" s="1"/>
  <c r="V5" i="24"/>
  <c r="AB34" i="23"/>
  <c r="AA34" i="23"/>
  <c r="V34" i="23"/>
  <c r="AB33" i="23"/>
  <c r="AA33" i="23"/>
  <c r="V33" i="23"/>
  <c r="V32" i="23"/>
  <c r="V31" i="23"/>
  <c r="V30" i="23"/>
  <c r="AA29" i="23"/>
  <c r="V29" i="23"/>
  <c r="AA28" i="23"/>
  <c r="V28" i="23"/>
  <c r="V27" i="23"/>
  <c r="V26" i="23"/>
  <c r="Z25" i="23"/>
  <c r="V25" i="23"/>
  <c r="Z24" i="23"/>
  <c r="AA24" i="23" s="1"/>
  <c r="V24" i="23"/>
  <c r="Z23" i="23"/>
  <c r="AA23" i="23" s="1"/>
  <c r="V23" i="23"/>
  <c r="Z22" i="23"/>
  <c r="V22" i="23"/>
  <c r="AA21" i="23"/>
  <c r="Z21" i="23"/>
  <c r="V21" i="23"/>
  <c r="Z20" i="23"/>
  <c r="AA20" i="23" s="1"/>
  <c r="V20" i="23"/>
  <c r="Z19" i="23"/>
  <c r="V19" i="23"/>
  <c r="Z18" i="23"/>
  <c r="AA18" i="23" s="1"/>
  <c r="V18" i="23"/>
  <c r="Z17" i="23"/>
  <c r="V17" i="23"/>
  <c r="Z16" i="23"/>
  <c r="AA16" i="23" s="1"/>
  <c r="V16" i="23"/>
  <c r="V15" i="23"/>
  <c r="AL14" i="23"/>
  <c r="AM14" i="23" s="1"/>
  <c r="V14" i="23"/>
  <c r="AL13" i="23"/>
  <c r="AM13" i="23" s="1"/>
  <c r="Y13" i="23"/>
  <c r="X13" i="23"/>
  <c r="W13" i="23"/>
  <c r="V13" i="23"/>
  <c r="AM12" i="23"/>
  <c r="AL12" i="23"/>
  <c r="V12" i="23"/>
  <c r="AM11" i="23"/>
  <c r="AL11" i="23"/>
  <c r="V11" i="23"/>
  <c r="AL10" i="23"/>
  <c r="AM10" i="23" s="1"/>
  <c r="V10" i="23"/>
  <c r="AL9" i="23"/>
  <c r="AM9" i="23" s="1"/>
  <c r="AG9" i="23"/>
  <c r="AA9" i="23"/>
  <c r="AA9" i="23" a="1"/>
  <c r="W9" i="23"/>
  <c r="X9" i="23" s="1"/>
  <c r="W9" i="23" a="1"/>
  <c r="V9" i="23"/>
  <c r="AL8" i="23"/>
  <c r="AM8" i="23" s="1"/>
  <c r="V8" i="23"/>
  <c r="AL7" i="23"/>
  <c r="AM7" i="23" s="1"/>
  <c r="V7" i="23"/>
  <c r="AL6" i="23"/>
  <c r="AM6" i="23" s="1"/>
  <c r="V6" i="23"/>
  <c r="AM5" i="23"/>
  <c r="AL5" i="23"/>
  <c r="AI5" i="23"/>
  <c r="AH5" i="23"/>
  <c r="AA32" i="23" s="1"/>
  <c r="AG5" i="23"/>
  <c r="AA31" i="23" s="1"/>
  <c r="AF5" i="23"/>
  <c r="Y5" i="23"/>
  <c r="X5" i="23"/>
  <c r="W5" i="23"/>
  <c r="V5" i="23"/>
  <c r="AB34" i="22"/>
  <c r="AA34" i="22"/>
  <c r="V34" i="22"/>
  <c r="AB33" i="22"/>
  <c r="AA33" i="22"/>
  <c r="V33" i="22"/>
  <c r="V32" i="22"/>
  <c r="AA31" i="22"/>
  <c r="V31" i="22"/>
  <c r="V30" i="22"/>
  <c r="AA29" i="22"/>
  <c r="V29" i="22"/>
  <c r="V28" i="22"/>
  <c r="V27" i="22"/>
  <c r="V26" i="22"/>
  <c r="Z25" i="22"/>
  <c r="AA25" i="22" s="1"/>
  <c r="V25" i="22"/>
  <c r="AA24" i="22"/>
  <c r="Z24" i="22"/>
  <c r="V24" i="22"/>
  <c r="AA23" i="22"/>
  <c r="Z23" i="22"/>
  <c r="V23" i="22"/>
  <c r="Z22" i="22"/>
  <c r="AA22" i="22" s="1"/>
  <c r="V22" i="22"/>
  <c r="Z21" i="22"/>
  <c r="AA21" i="22" s="1"/>
  <c r="V21" i="22"/>
  <c r="AA20" i="22"/>
  <c r="Z20" i="22"/>
  <c r="V20" i="22"/>
  <c r="Z19" i="22"/>
  <c r="AA19" i="22" s="1"/>
  <c r="V19" i="22"/>
  <c r="Z18" i="22"/>
  <c r="AA18" i="22" s="1"/>
  <c r="V18" i="22"/>
  <c r="Z17" i="22"/>
  <c r="AA17" i="22" s="1"/>
  <c r="V17" i="22"/>
  <c r="AA16" i="22"/>
  <c r="Z16" i="22"/>
  <c r="V16" i="22"/>
  <c r="V15" i="22"/>
  <c r="AM14" i="22"/>
  <c r="AL14" i="22"/>
  <c r="V14" i="22"/>
  <c r="AM13" i="22"/>
  <c r="AL13" i="22"/>
  <c r="Y13" i="22"/>
  <c r="X13" i="22"/>
  <c r="W13" i="22"/>
  <c r="V13" i="22"/>
  <c r="AL12" i="22"/>
  <c r="AM12" i="22" s="1"/>
  <c r="V12" i="22"/>
  <c r="AM11" i="22"/>
  <c r="AL11" i="22"/>
  <c r="V11" i="22"/>
  <c r="AM10" i="22"/>
  <c r="AL10" i="22"/>
  <c r="V10" i="22"/>
  <c r="AL9" i="22"/>
  <c r="AM9" i="22" s="1"/>
  <c r="AG9" i="22"/>
  <c r="AA9" i="22"/>
  <c r="AA9" i="22" a="1"/>
  <c r="Y9" i="22"/>
  <c r="AF9" i="22" s="1"/>
  <c r="X9" i="22"/>
  <c r="W9" i="22" a="1"/>
  <c r="W9" i="22" s="1"/>
  <c r="V9" i="22"/>
  <c r="AM8" i="22"/>
  <c r="AL8" i="22"/>
  <c r="V8" i="22"/>
  <c r="AL7" i="22"/>
  <c r="AM7" i="22" s="1"/>
  <c r="V7" i="22"/>
  <c r="AL6" i="22"/>
  <c r="AM6" i="22" s="1"/>
  <c r="V6" i="22"/>
  <c r="AL5" i="22"/>
  <c r="AM5" i="22" s="1"/>
  <c r="AI5" i="22"/>
  <c r="AH5" i="22"/>
  <c r="AA32" i="22" s="1"/>
  <c r="AG5" i="22"/>
  <c r="AF5" i="22"/>
  <c r="AA5" i="22" a="1"/>
  <c r="AA5" i="22" s="1"/>
  <c r="Z5" i="22"/>
  <c r="Y5" i="22"/>
  <c r="X5" i="22"/>
  <c r="W5" i="22"/>
  <c r="AA28" i="22" s="1"/>
  <c r="V5" i="22"/>
  <c r="AB34" i="21"/>
  <c r="AA34" i="21"/>
  <c r="V34" i="21"/>
  <c r="AB33" i="21"/>
  <c r="AA33" i="21"/>
  <c r="V33" i="21"/>
  <c r="V32" i="21"/>
  <c r="AA31" i="21"/>
  <c r="V31" i="21"/>
  <c r="V30" i="21"/>
  <c r="AA29" i="21"/>
  <c r="V29" i="21"/>
  <c r="V28" i="21"/>
  <c r="V27" i="21"/>
  <c r="V26" i="21"/>
  <c r="Z25" i="21"/>
  <c r="AA25" i="21" s="1"/>
  <c r="V25" i="21"/>
  <c r="Z24" i="21"/>
  <c r="AA24" i="21" s="1"/>
  <c r="V24" i="21"/>
  <c r="AA23" i="21"/>
  <c r="Z23" i="21"/>
  <c r="V23" i="21"/>
  <c r="Z22" i="21"/>
  <c r="AA22" i="21" s="1"/>
  <c r="V22" i="21"/>
  <c r="Z21" i="21"/>
  <c r="AA21" i="21" s="1"/>
  <c r="V21" i="21"/>
  <c r="Z20" i="21"/>
  <c r="AA20" i="21" s="1"/>
  <c r="V20" i="21"/>
  <c r="AA19" i="21"/>
  <c r="Z19" i="21"/>
  <c r="V19" i="21"/>
  <c r="Z18" i="21"/>
  <c r="AA18" i="21" s="1"/>
  <c r="V18" i="21"/>
  <c r="Z17" i="21"/>
  <c r="AA17" i="21" s="1"/>
  <c r="V17" i="21"/>
  <c r="Z16" i="21"/>
  <c r="AA16" i="21" s="1"/>
  <c r="V16" i="21"/>
  <c r="V15" i="21"/>
  <c r="AL14" i="21"/>
  <c r="AM14" i="21" s="1"/>
  <c r="V14" i="21"/>
  <c r="AM13" i="21"/>
  <c r="AL13" i="21"/>
  <c r="Y13" i="21"/>
  <c r="X13" i="21"/>
  <c r="W13" i="21"/>
  <c r="V13" i="21"/>
  <c r="AL12" i="21"/>
  <c r="AM12" i="21" s="1"/>
  <c r="V12" i="21"/>
  <c r="AL11" i="21"/>
  <c r="AM11" i="21" s="1"/>
  <c r="V11" i="21"/>
  <c r="AM10" i="21"/>
  <c r="AL10" i="21"/>
  <c r="V10" i="21"/>
  <c r="AM9" i="21"/>
  <c r="AL9" i="21"/>
  <c r="AG9" i="21"/>
  <c r="AA9" i="21" a="1"/>
  <c r="AA9" i="21" s="1"/>
  <c r="W9" i="21" a="1"/>
  <c r="W9" i="21" s="1"/>
  <c r="V9" i="21"/>
  <c r="AL8" i="21"/>
  <c r="AM8" i="21" s="1"/>
  <c r="V8" i="21"/>
  <c r="AM7" i="21"/>
  <c r="AL7" i="21"/>
  <c r="V7" i="21"/>
  <c r="AL6" i="21"/>
  <c r="AM6" i="21" s="1"/>
  <c r="V6" i="21"/>
  <c r="AL5" i="21"/>
  <c r="AM5" i="21" s="1"/>
  <c r="AI5" i="21"/>
  <c r="AH5" i="21" s="1"/>
  <c r="AA32" i="21" s="1"/>
  <c r="AG5" i="21"/>
  <c r="AF5" i="21"/>
  <c r="AA5" i="21" a="1"/>
  <c r="AA5" i="21" s="1"/>
  <c r="Z5" i="21"/>
  <c r="Y5" i="21"/>
  <c r="X5" i="21"/>
  <c r="W5" i="21"/>
  <c r="AA28" i="21" s="1"/>
  <c r="V5" i="21"/>
  <c r="AB34" i="20"/>
  <c r="AA34" i="20"/>
  <c r="V34" i="20"/>
  <c r="AB33" i="20"/>
  <c r="AA33" i="20"/>
  <c r="V33" i="20"/>
  <c r="AA32" i="20"/>
  <c r="V32" i="20"/>
  <c r="V31" i="20"/>
  <c r="V30" i="20"/>
  <c r="AA29" i="20"/>
  <c r="V29" i="20"/>
  <c r="V28" i="20"/>
  <c r="V27" i="20"/>
  <c r="V26" i="20"/>
  <c r="Z25" i="20"/>
  <c r="AA25" i="20" s="1"/>
  <c r="V25" i="20"/>
  <c r="Z24" i="20"/>
  <c r="V24" i="20"/>
  <c r="Z23" i="20"/>
  <c r="AA23" i="20" s="1"/>
  <c r="V23" i="20"/>
  <c r="Z22" i="20"/>
  <c r="V22" i="20"/>
  <c r="AA21" i="20"/>
  <c r="Z21" i="20"/>
  <c r="V21" i="20"/>
  <c r="Z20" i="20"/>
  <c r="AA20" i="20" s="1"/>
  <c r="V20" i="20"/>
  <c r="Z19" i="20"/>
  <c r="V19" i="20"/>
  <c r="AA18" i="20"/>
  <c r="Z18" i="20"/>
  <c r="V18" i="20"/>
  <c r="Z17" i="20"/>
  <c r="AA17" i="20" s="1"/>
  <c r="V17" i="20"/>
  <c r="Z16" i="20"/>
  <c r="V16" i="20"/>
  <c r="V15" i="20"/>
  <c r="AL14" i="20"/>
  <c r="AM14" i="20" s="1"/>
  <c r="V14" i="20"/>
  <c r="AL13" i="20"/>
  <c r="AM13" i="20" s="1"/>
  <c r="Y13" i="20"/>
  <c r="X13" i="20"/>
  <c r="W13" i="20"/>
  <c r="V13" i="20"/>
  <c r="AL12" i="20"/>
  <c r="AM12" i="20" s="1"/>
  <c r="V12" i="20"/>
  <c r="AL11" i="20"/>
  <c r="AM11" i="20" s="1"/>
  <c r="V11" i="20"/>
  <c r="AL10" i="20"/>
  <c r="AM10" i="20" s="1"/>
  <c r="V10" i="20"/>
  <c r="AM9" i="20"/>
  <c r="AL9" i="20"/>
  <c r="AG9" i="20"/>
  <c r="AA9" i="20" a="1"/>
  <c r="AA9" i="20" s="1"/>
  <c r="W9" i="20" a="1"/>
  <c r="W9" i="20" s="1"/>
  <c r="V9" i="20"/>
  <c r="AL8" i="20"/>
  <c r="AM8" i="20" s="1"/>
  <c r="V8" i="20"/>
  <c r="AL7" i="20"/>
  <c r="AM7" i="20" s="1"/>
  <c r="V7" i="20"/>
  <c r="AM6" i="20"/>
  <c r="AL6" i="20"/>
  <c r="V6" i="20"/>
  <c r="AL5" i="20"/>
  <c r="AM5" i="20" s="1"/>
  <c r="AI5" i="20"/>
  <c r="AH5" i="20"/>
  <c r="AG5" i="20"/>
  <c r="AF5" i="20"/>
  <c r="AA31" i="20" s="1"/>
  <c r="AE5" i="20"/>
  <c r="AA5" i="20" a="1"/>
  <c r="AA5" i="20" s="1"/>
  <c r="Y5" i="20"/>
  <c r="X5" i="20"/>
  <c r="W5" i="20"/>
  <c r="AA28" i="20" s="1"/>
  <c r="V5" i="20"/>
  <c r="AB34" i="19"/>
  <c r="AA34" i="19"/>
  <c r="V34" i="19"/>
  <c r="AB33" i="19"/>
  <c r="AA33" i="19"/>
  <c r="V33" i="19"/>
  <c r="V32" i="19"/>
  <c r="V31" i="19"/>
  <c r="V30" i="19"/>
  <c r="AA29" i="19"/>
  <c r="V29" i="19"/>
  <c r="AA28" i="19"/>
  <c r="V28" i="19"/>
  <c r="V27" i="19"/>
  <c r="V26" i="19"/>
  <c r="Z25" i="19"/>
  <c r="V25" i="19"/>
  <c r="AA24" i="19"/>
  <c r="Z24" i="19"/>
  <c r="V24" i="19"/>
  <c r="Z23" i="19"/>
  <c r="AA23" i="19" s="1"/>
  <c r="V23" i="19"/>
  <c r="Z22" i="19"/>
  <c r="V22" i="19"/>
  <c r="AA21" i="19"/>
  <c r="Z21" i="19"/>
  <c r="V21" i="19"/>
  <c r="Z20" i="19"/>
  <c r="AA20" i="19" s="1"/>
  <c r="V20" i="19"/>
  <c r="Z19" i="19"/>
  <c r="V19" i="19"/>
  <c r="Z18" i="19"/>
  <c r="AA18" i="19" s="1"/>
  <c r="V18" i="19"/>
  <c r="Z17" i="19"/>
  <c r="V17" i="19"/>
  <c r="AA16" i="19"/>
  <c r="Z16" i="19"/>
  <c r="V16" i="19"/>
  <c r="V15" i="19"/>
  <c r="AM14" i="19"/>
  <c r="AL14" i="19"/>
  <c r="V14" i="19"/>
  <c r="AL13" i="19"/>
  <c r="AM13" i="19" s="1"/>
  <c r="Y13" i="19"/>
  <c r="X13" i="19"/>
  <c r="W13" i="19"/>
  <c r="V13" i="19"/>
  <c r="AM12" i="19"/>
  <c r="AL12" i="19"/>
  <c r="V12" i="19"/>
  <c r="AL11" i="19"/>
  <c r="AM11" i="19" s="1"/>
  <c r="V11" i="19"/>
  <c r="AL10" i="19"/>
  <c r="AM10" i="19" s="1"/>
  <c r="V10" i="19"/>
  <c r="AL9" i="19"/>
  <c r="AM9" i="19" s="1"/>
  <c r="AG9" i="19"/>
  <c r="AA9" i="19" a="1"/>
  <c r="AA9" i="19" s="1"/>
  <c r="W9" i="19"/>
  <c r="W9" i="19" a="1"/>
  <c r="V9" i="19"/>
  <c r="AL8" i="19"/>
  <c r="AM8" i="19" s="1"/>
  <c r="V8" i="19"/>
  <c r="AL7" i="19"/>
  <c r="AM7" i="19" s="1"/>
  <c r="V7" i="19"/>
  <c r="AL6" i="19"/>
  <c r="AM6" i="19" s="1"/>
  <c r="V6" i="19"/>
  <c r="AM5" i="19"/>
  <c r="AL5" i="19"/>
  <c r="AI5" i="19"/>
  <c r="AH5" i="19"/>
  <c r="AA32" i="19" s="1"/>
  <c r="AG5" i="19"/>
  <c r="AA31" i="19" s="1"/>
  <c r="AF5" i="19"/>
  <c r="Y5" i="19"/>
  <c r="X5" i="19"/>
  <c r="W5" i="19"/>
  <c r="V5" i="19"/>
  <c r="AB34" i="18"/>
  <c r="AA34" i="18"/>
  <c r="V34" i="18"/>
  <c r="AB33" i="18"/>
  <c r="AA33" i="18"/>
  <c r="V33" i="18"/>
  <c r="V32" i="18"/>
  <c r="AA31" i="18"/>
  <c r="V31" i="18"/>
  <c r="V30" i="18"/>
  <c r="AA29" i="18"/>
  <c r="V29" i="18"/>
  <c r="V28" i="18"/>
  <c r="V27" i="18"/>
  <c r="V26" i="18"/>
  <c r="Z25" i="18"/>
  <c r="AA25" i="18" s="1"/>
  <c r="V25" i="18"/>
  <c r="AA24" i="18"/>
  <c r="Z24" i="18"/>
  <c r="V24" i="18"/>
  <c r="AA23" i="18"/>
  <c r="Z23" i="18"/>
  <c r="V23" i="18"/>
  <c r="Z22" i="18"/>
  <c r="AA22" i="18" s="1"/>
  <c r="V22" i="18"/>
  <c r="Z21" i="18"/>
  <c r="AA21" i="18" s="1"/>
  <c r="V21" i="18"/>
  <c r="AA20" i="18"/>
  <c r="Z20" i="18"/>
  <c r="V20" i="18"/>
  <c r="Z19" i="18"/>
  <c r="AA19" i="18" s="1"/>
  <c r="V19" i="18"/>
  <c r="Z18" i="18"/>
  <c r="AA18" i="18" s="1"/>
  <c r="V18" i="18"/>
  <c r="Z17" i="18"/>
  <c r="AA17" i="18" s="1"/>
  <c r="V17" i="18"/>
  <c r="AA16" i="18"/>
  <c r="Z16" i="18"/>
  <c r="V16" i="18"/>
  <c r="V15" i="18"/>
  <c r="AM14" i="18"/>
  <c r="AL14" i="18"/>
  <c r="V14" i="18"/>
  <c r="AM13" i="18"/>
  <c r="AL13" i="18"/>
  <c r="Y13" i="18"/>
  <c r="X13" i="18"/>
  <c r="W13" i="18"/>
  <c r="V13" i="18"/>
  <c r="AL12" i="18"/>
  <c r="AM12" i="18" s="1"/>
  <c r="V12" i="18"/>
  <c r="AM11" i="18"/>
  <c r="AL11" i="18"/>
  <c r="V11" i="18"/>
  <c r="AL10" i="18"/>
  <c r="AM10" i="18" s="1"/>
  <c r="V10" i="18"/>
  <c r="AL9" i="18"/>
  <c r="AM9" i="18" s="1"/>
  <c r="AG9" i="18"/>
  <c r="AA9" i="18"/>
  <c r="AA9" i="18" a="1"/>
  <c r="Y9" i="18"/>
  <c r="AF9" i="18" s="1"/>
  <c r="X9" i="18"/>
  <c r="W9" i="18" a="1"/>
  <c r="W9" i="18" s="1"/>
  <c r="V9" i="18"/>
  <c r="AM8" i="18"/>
  <c r="AL8" i="18"/>
  <c r="V8" i="18"/>
  <c r="AL7" i="18"/>
  <c r="AM7" i="18" s="1"/>
  <c r="V7" i="18"/>
  <c r="AL6" i="18"/>
  <c r="AM6" i="18" s="1"/>
  <c r="V6" i="18"/>
  <c r="AL5" i="18"/>
  <c r="AM5" i="18" s="1"/>
  <c r="AI5" i="18"/>
  <c r="AH5" i="18" s="1"/>
  <c r="AA32" i="18" s="1"/>
  <c r="AG5" i="18"/>
  <c r="AF5" i="18"/>
  <c r="AE5" i="18"/>
  <c r="AA5" i="18" a="1"/>
  <c r="AA5" i="18" s="1"/>
  <c r="Z5" i="18"/>
  <c r="AA30" i="18" s="1"/>
  <c r="Y5" i="18"/>
  <c r="AC5" i="18" s="1"/>
  <c r="X5" i="18"/>
  <c r="W5" i="18"/>
  <c r="V5" i="18"/>
  <c r="AB34" i="17"/>
  <c r="AA34" i="17"/>
  <c r="V34" i="17"/>
  <c r="AB33" i="17"/>
  <c r="AA33" i="17"/>
  <c r="V33" i="17"/>
  <c r="V32" i="17"/>
  <c r="V31" i="17"/>
  <c r="V30" i="17"/>
  <c r="AA29" i="17"/>
  <c r="V29" i="17"/>
  <c r="V28" i="17"/>
  <c r="V27" i="17"/>
  <c r="V26" i="17"/>
  <c r="Z25" i="17"/>
  <c r="AA25" i="17" s="1"/>
  <c r="V25" i="17"/>
  <c r="Z24" i="17"/>
  <c r="AA24" i="17" s="1"/>
  <c r="V24" i="17"/>
  <c r="AA23" i="17"/>
  <c r="Z23" i="17"/>
  <c r="V23" i="17"/>
  <c r="Z22" i="17"/>
  <c r="AA22" i="17" s="1"/>
  <c r="V22" i="17"/>
  <c r="Z21" i="17"/>
  <c r="AA21" i="17" s="1"/>
  <c r="V21" i="17"/>
  <c r="Z20" i="17"/>
  <c r="AA20" i="17" s="1"/>
  <c r="V20" i="17"/>
  <c r="AA19" i="17"/>
  <c r="Z19" i="17"/>
  <c r="V19" i="17"/>
  <c r="AA18" i="17"/>
  <c r="Z18" i="17"/>
  <c r="V18" i="17"/>
  <c r="Z17" i="17"/>
  <c r="AA17" i="17" s="1"/>
  <c r="V17" i="17"/>
  <c r="Z16" i="17"/>
  <c r="AA16" i="17" s="1"/>
  <c r="V16" i="17"/>
  <c r="V15" i="17"/>
  <c r="AL14" i="17"/>
  <c r="AM14" i="17" s="1"/>
  <c r="V14" i="17"/>
  <c r="AM13" i="17"/>
  <c r="AL13" i="17"/>
  <c r="Y13" i="17"/>
  <c r="X13" i="17"/>
  <c r="W13" i="17"/>
  <c r="V13" i="17"/>
  <c r="AL12" i="17"/>
  <c r="AM12" i="17" s="1"/>
  <c r="V12" i="17"/>
  <c r="AL11" i="17"/>
  <c r="AM11" i="17" s="1"/>
  <c r="V11" i="17"/>
  <c r="AM10" i="17"/>
  <c r="AL10" i="17"/>
  <c r="V10" i="17"/>
  <c r="AL9" i="17"/>
  <c r="AM9" i="17" s="1"/>
  <c r="AG9" i="17"/>
  <c r="AA9" i="17" a="1"/>
  <c r="AA9" i="17" s="1"/>
  <c r="W9" i="17" a="1"/>
  <c r="W9" i="17" s="1"/>
  <c r="X9" i="17" s="1"/>
  <c r="V9" i="17"/>
  <c r="AL8" i="17"/>
  <c r="AM8" i="17" s="1"/>
  <c r="V8" i="17"/>
  <c r="AM7" i="17"/>
  <c r="AL7" i="17"/>
  <c r="V7" i="17"/>
  <c r="AL6" i="17"/>
  <c r="AM6" i="17" s="1"/>
  <c r="V6" i="17"/>
  <c r="AL5" i="17"/>
  <c r="AM5" i="17" s="1"/>
  <c r="AI5" i="17"/>
  <c r="AH5" i="17" s="1"/>
  <c r="AA32" i="17" s="1"/>
  <c r="AG5" i="17"/>
  <c r="AF5" i="17"/>
  <c r="AA31" i="17" s="1"/>
  <c r="AA5" i="17" a="1"/>
  <c r="AA5" i="17" s="1"/>
  <c r="Z5" i="17"/>
  <c r="Y5" i="17"/>
  <c r="X5" i="17"/>
  <c r="W5" i="17"/>
  <c r="AA28" i="17" s="1"/>
  <c r="V5" i="17"/>
  <c r="AB34" i="16"/>
  <c r="AA34" i="16"/>
  <c r="V34" i="16"/>
  <c r="AB33" i="16"/>
  <c r="AA33" i="16"/>
  <c r="V33" i="16"/>
  <c r="AA32" i="16"/>
  <c r="V32" i="16"/>
  <c r="V31" i="16"/>
  <c r="V30" i="16"/>
  <c r="AA29" i="16"/>
  <c r="V29" i="16"/>
  <c r="V28" i="16"/>
  <c r="V27" i="16"/>
  <c r="V26" i="16"/>
  <c r="Z25" i="16"/>
  <c r="AA25" i="16" s="1"/>
  <c r="V25" i="16"/>
  <c r="Z24" i="16"/>
  <c r="AA24" i="16" s="1"/>
  <c r="V24" i="16"/>
  <c r="Z23" i="16"/>
  <c r="V23" i="16"/>
  <c r="AA22" i="16"/>
  <c r="Z22" i="16"/>
  <c r="V22" i="16"/>
  <c r="Z21" i="16"/>
  <c r="AA21" i="16" s="1"/>
  <c r="V21" i="16"/>
  <c r="Z20" i="16"/>
  <c r="V20" i="16"/>
  <c r="Z19" i="16"/>
  <c r="AA19" i="16" s="1"/>
  <c r="V19" i="16"/>
  <c r="Z18" i="16"/>
  <c r="V18" i="16"/>
  <c r="Z17" i="16"/>
  <c r="AA17" i="16" s="1"/>
  <c r="V17" i="16"/>
  <c r="Z16" i="16"/>
  <c r="AA16" i="16" s="1"/>
  <c r="V16" i="16"/>
  <c r="V15" i="16"/>
  <c r="AL14" i="16"/>
  <c r="AM14" i="16" s="1"/>
  <c r="V14" i="16"/>
  <c r="AL13" i="16"/>
  <c r="AM13" i="16" s="1"/>
  <c r="Y13" i="16"/>
  <c r="X13" i="16"/>
  <c r="W13" i="16"/>
  <c r="V13" i="16"/>
  <c r="AL12" i="16"/>
  <c r="AM12" i="16" s="1"/>
  <c r="V12" i="16"/>
  <c r="AL11" i="16"/>
  <c r="AM11" i="16" s="1"/>
  <c r="V11" i="16"/>
  <c r="AL10" i="16"/>
  <c r="AM10" i="16" s="1"/>
  <c r="V10" i="16"/>
  <c r="AM9" i="16"/>
  <c r="AL9" i="16"/>
  <c r="AG9" i="16"/>
  <c r="AA9" i="16" a="1"/>
  <c r="AA9" i="16" s="1"/>
  <c r="W9" i="16"/>
  <c r="W9" i="16" a="1"/>
  <c r="V9" i="16"/>
  <c r="AL8" i="16"/>
  <c r="AM8" i="16" s="1"/>
  <c r="V8" i="16"/>
  <c r="AL7" i="16"/>
  <c r="AM7" i="16" s="1"/>
  <c r="V7" i="16"/>
  <c r="AM6" i="16"/>
  <c r="AL6" i="16"/>
  <c r="V6" i="16"/>
  <c r="AL5" i="16"/>
  <c r="AM5" i="16" s="1"/>
  <c r="AI5" i="16"/>
  <c r="AH5" i="16"/>
  <c r="AG5" i="16"/>
  <c r="AF5" i="16"/>
  <c r="AA31" i="16" s="1"/>
  <c r="Y5" i="16"/>
  <c r="X5" i="16"/>
  <c r="W5" i="16"/>
  <c r="AA28" i="16" s="1"/>
  <c r="V5" i="16"/>
  <c r="AB34" i="15"/>
  <c r="AA34" i="15"/>
  <c r="V34" i="15"/>
  <c r="AB33" i="15"/>
  <c r="AA33" i="15"/>
  <c r="V33" i="15"/>
  <c r="V32" i="15"/>
  <c r="V31" i="15"/>
  <c r="AA30" i="15"/>
  <c r="V30" i="15"/>
  <c r="AA29" i="15"/>
  <c r="V29" i="15"/>
  <c r="V28" i="15"/>
  <c r="V27" i="15"/>
  <c r="V26" i="15"/>
  <c r="AA25" i="15"/>
  <c r="Z25" i="15"/>
  <c r="V25" i="15"/>
  <c r="Z24" i="15"/>
  <c r="AA24" i="15" s="1"/>
  <c r="V24" i="15"/>
  <c r="Z23" i="15"/>
  <c r="AA23" i="15" s="1"/>
  <c r="V23" i="15"/>
  <c r="Z22" i="15"/>
  <c r="V22" i="15"/>
  <c r="AA21" i="15"/>
  <c r="Z21" i="15"/>
  <c r="V21" i="15"/>
  <c r="Z20" i="15"/>
  <c r="AA20" i="15" s="1"/>
  <c r="V20" i="15"/>
  <c r="Z19" i="15"/>
  <c r="AA19" i="15" s="1"/>
  <c r="V19" i="15"/>
  <c r="Z18" i="15"/>
  <c r="AA18" i="15" s="1"/>
  <c r="V18" i="15"/>
  <c r="AA17" i="15"/>
  <c r="Z17" i="15"/>
  <c r="V17" i="15"/>
  <c r="Z16" i="15"/>
  <c r="AA16" i="15" s="1"/>
  <c r="V16" i="15"/>
  <c r="V15" i="15"/>
  <c r="AL14" i="15"/>
  <c r="AM14" i="15" s="1"/>
  <c r="V14" i="15"/>
  <c r="AM13" i="15"/>
  <c r="AL13" i="15"/>
  <c r="Y13" i="15"/>
  <c r="X13" i="15"/>
  <c r="W13" i="15"/>
  <c r="AA28" i="15" s="1"/>
  <c r="V13" i="15"/>
  <c r="AM12" i="15"/>
  <c r="AL12" i="15"/>
  <c r="V12" i="15"/>
  <c r="AL11" i="15"/>
  <c r="AM11" i="15" s="1"/>
  <c r="V11" i="15"/>
  <c r="AM10" i="15"/>
  <c r="AL10" i="15"/>
  <c r="V10" i="15"/>
  <c r="AL9" i="15"/>
  <c r="AM9" i="15" s="1"/>
  <c r="AG9" i="15"/>
  <c r="AA9" i="15" a="1"/>
  <c r="AA9" i="15" s="1"/>
  <c r="W9" i="15"/>
  <c r="X9" i="15" s="1"/>
  <c r="W9" i="15" a="1"/>
  <c r="V9" i="15"/>
  <c r="AL8" i="15"/>
  <c r="AM8" i="15" s="1"/>
  <c r="V8" i="15"/>
  <c r="AL7" i="15"/>
  <c r="AM7" i="15" s="1"/>
  <c r="V7" i="15"/>
  <c r="AL6" i="15"/>
  <c r="AM6" i="15" s="1"/>
  <c r="V6" i="15"/>
  <c r="AM5" i="15"/>
  <c r="AL5" i="15"/>
  <c r="AI5" i="15"/>
  <c r="AH5" i="15" s="1"/>
  <c r="AA32" i="15" s="1"/>
  <c r="AG5" i="15"/>
  <c r="AA31" i="15" s="1"/>
  <c r="AF5" i="15"/>
  <c r="AE5" i="15"/>
  <c r="AA5" i="15"/>
  <c r="Z5" i="15"/>
  <c r="Y5" i="15"/>
  <c r="X5" i="15"/>
  <c r="AA5" i="15" s="1" a="1"/>
  <c r="W5" i="15"/>
  <c r="V5" i="15"/>
  <c r="AB34" i="14"/>
  <c r="AA34" i="14"/>
  <c r="V34" i="14"/>
  <c r="AB33" i="14"/>
  <c r="AA33" i="14"/>
  <c r="V33" i="14"/>
  <c r="V32" i="14"/>
  <c r="AA31" i="14"/>
  <c r="V31" i="14"/>
  <c r="V30" i="14"/>
  <c r="AA29" i="14"/>
  <c r="V29" i="14"/>
  <c r="V28" i="14"/>
  <c r="V27" i="14"/>
  <c r="V26" i="14"/>
  <c r="Z25" i="14"/>
  <c r="AA25" i="14" s="1"/>
  <c r="V25" i="14"/>
  <c r="AA24" i="14"/>
  <c r="Z24" i="14"/>
  <c r="V24" i="14"/>
  <c r="AA23" i="14"/>
  <c r="Z23" i="14"/>
  <c r="V23" i="14"/>
  <c r="Z22" i="14"/>
  <c r="AA22" i="14" s="1"/>
  <c r="V22" i="14"/>
  <c r="Z21" i="14"/>
  <c r="AA21" i="14" s="1"/>
  <c r="V21" i="14"/>
  <c r="AA20" i="14"/>
  <c r="Z20" i="14"/>
  <c r="V20" i="14"/>
  <c r="Z19" i="14"/>
  <c r="AA19" i="14" s="1"/>
  <c r="V19" i="14"/>
  <c r="Z18" i="14"/>
  <c r="AA18" i="14" s="1"/>
  <c r="V18" i="14"/>
  <c r="Z17" i="14"/>
  <c r="AA17" i="14" s="1"/>
  <c r="V17" i="14"/>
  <c r="AA16" i="14"/>
  <c r="Z16" i="14"/>
  <c r="V16" i="14"/>
  <c r="V15" i="14"/>
  <c r="AM14" i="14"/>
  <c r="AL14" i="14"/>
  <c r="V14" i="14"/>
  <c r="AL13" i="14"/>
  <c r="AM13" i="14" s="1"/>
  <c r="Y13" i="14"/>
  <c r="X13" i="14"/>
  <c r="W13" i="14"/>
  <c r="V13" i="14"/>
  <c r="AL12" i="14"/>
  <c r="AM12" i="14" s="1"/>
  <c r="V12" i="14"/>
  <c r="AM11" i="14"/>
  <c r="AL11" i="14"/>
  <c r="V11" i="14"/>
  <c r="AL10" i="14"/>
  <c r="AM10" i="14" s="1"/>
  <c r="V10" i="14"/>
  <c r="AM9" i="14"/>
  <c r="AL9" i="14"/>
  <c r="AG9" i="14"/>
  <c r="AC9" i="14"/>
  <c r="AA9" i="14"/>
  <c r="AA9" i="14" a="1"/>
  <c r="Z9" i="14"/>
  <c r="AE9" i="14" s="1"/>
  <c r="Y9" i="14"/>
  <c r="AF9" i="14" s="1"/>
  <c r="W9" i="14" a="1"/>
  <c r="W9" i="14" s="1"/>
  <c r="X9" i="14" s="1"/>
  <c r="V9" i="14"/>
  <c r="AM8" i="14"/>
  <c r="AL8" i="14"/>
  <c r="V8" i="14"/>
  <c r="AL7" i="14"/>
  <c r="AM7" i="14" s="1"/>
  <c r="V7" i="14"/>
  <c r="AL6" i="14"/>
  <c r="AM6" i="14" s="1"/>
  <c r="V6" i="14"/>
  <c r="AL5" i="14"/>
  <c r="AM5" i="14" s="1"/>
  <c r="AI5" i="14"/>
  <c r="AH5" i="14"/>
  <c r="AA32" i="14" s="1"/>
  <c r="AG5" i="14"/>
  <c r="AF5" i="14"/>
  <c r="AE5" i="14"/>
  <c r="AC5" i="14"/>
  <c r="AA5" i="14" a="1"/>
  <c r="AA5" i="14" s="1"/>
  <c r="Z5" i="14"/>
  <c r="AA30" i="14" s="1"/>
  <c r="Y5" i="14"/>
  <c r="X5" i="14"/>
  <c r="W5" i="14"/>
  <c r="AA28" i="14" s="1"/>
  <c r="V5" i="14"/>
  <c r="AB34" i="13"/>
  <c r="AA34" i="13"/>
  <c r="V34" i="13"/>
  <c r="AB33" i="13"/>
  <c r="AA33" i="13"/>
  <c r="V33" i="13"/>
  <c r="AA32" i="13"/>
  <c r="V32" i="13"/>
  <c r="V31" i="13"/>
  <c r="AA30" i="13"/>
  <c r="V30" i="13"/>
  <c r="AA29" i="13"/>
  <c r="V29" i="13"/>
  <c r="AA28" i="13"/>
  <c r="V28" i="13"/>
  <c r="V27" i="13"/>
  <c r="V26" i="13"/>
  <c r="AA25" i="13"/>
  <c r="Z25" i="13"/>
  <c r="V25" i="13"/>
  <c r="Z24" i="13"/>
  <c r="AA24" i="13" s="1"/>
  <c r="V24" i="13"/>
  <c r="Z23" i="13"/>
  <c r="V23" i="13"/>
  <c r="AA22" i="13"/>
  <c r="Z22" i="13"/>
  <c r="V22" i="13"/>
  <c r="Z21" i="13"/>
  <c r="AA21" i="13" s="1"/>
  <c r="V21" i="13"/>
  <c r="Z20" i="13"/>
  <c r="V20" i="13"/>
  <c r="AA19" i="13"/>
  <c r="Z19" i="13"/>
  <c r="V19" i="13"/>
  <c r="Z18" i="13"/>
  <c r="AA18" i="13" s="1"/>
  <c r="V18" i="13"/>
  <c r="Z17" i="13"/>
  <c r="AA17" i="13" s="1"/>
  <c r="V17" i="13"/>
  <c r="Z16" i="13"/>
  <c r="V16" i="13"/>
  <c r="V15" i="13"/>
  <c r="AL14" i="13"/>
  <c r="AM14" i="13" s="1"/>
  <c r="V14" i="13"/>
  <c r="AM13" i="13"/>
  <c r="AL13" i="13"/>
  <c r="Y13" i="13"/>
  <c r="X13" i="13"/>
  <c r="W13" i="13"/>
  <c r="V13" i="13"/>
  <c r="AM12" i="13"/>
  <c r="AL12" i="13"/>
  <c r="V12" i="13"/>
  <c r="AL11" i="13"/>
  <c r="AM11" i="13" s="1"/>
  <c r="V11" i="13"/>
  <c r="AM10" i="13"/>
  <c r="AL10" i="13"/>
  <c r="V10" i="13"/>
  <c r="AM9" i="13"/>
  <c r="AL9" i="13"/>
  <c r="AG9" i="13"/>
  <c r="AA9" i="13" a="1"/>
  <c r="AA9" i="13" s="1"/>
  <c r="Y9" i="13"/>
  <c r="AF9" i="13" s="1"/>
  <c r="W9" i="13" a="1"/>
  <c r="W9" i="13" s="1"/>
  <c r="V9" i="13"/>
  <c r="AL8" i="13"/>
  <c r="AM8" i="13" s="1"/>
  <c r="V8" i="13"/>
  <c r="AM7" i="13"/>
  <c r="AL7" i="13"/>
  <c r="V7" i="13"/>
  <c r="AL6" i="13"/>
  <c r="AM6" i="13" s="1"/>
  <c r="V6" i="13"/>
  <c r="AM5" i="13"/>
  <c r="AL5" i="13"/>
  <c r="AI5" i="13"/>
  <c r="AH5" i="13" s="1"/>
  <c r="AG5" i="13"/>
  <c r="AF5" i="13"/>
  <c r="AA31" i="13" s="1"/>
  <c r="AA5" i="13" a="1"/>
  <c r="AA5" i="13" s="1"/>
  <c r="Z5" i="13"/>
  <c r="AE5" i="13" s="1"/>
  <c r="Y5" i="13"/>
  <c r="X5" i="13"/>
  <c r="W5" i="13"/>
  <c r="V5" i="13"/>
  <c r="AB34" i="12"/>
  <c r="AA34" i="12"/>
  <c r="V34" i="12"/>
  <c r="AB33" i="12"/>
  <c r="AA33" i="12"/>
  <c r="V33" i="12"/>
  <c r="AA32" i="12"/>
  <c r="V32" i="12"/>
  <c r="V31" i="12"/>
  <c r="V30" i="12"/>
  <c r="AA29" i="12"/>
  <c r="V29" i="12"/>
  <c r="V28" i="12"/>
  <c r="V27" i="12"/>
  <c r="V26" i="12"/>
  <c r="Z25" i="12"/>
  <c r="AA25" i="12" s="1"/>
  <c r="V25" i="12"/>
  <c r="Z24" i="12"/>
  <c r="AA24" i="12" s="1"/>
  <c r="V24" i="12"/>
  <c r="Z23" i="12"/>
  <c r="AA23" i="12" s="1"/>
  <c r="V23" i="12"/>
  <c r="AA22" i="12"/>
  <c r="Z22" i="12"/>
  <c r="V22" i="12"/>
  <c r="Z21" i="12"/>
  <c r="AA21" i="12" s="1"/>
  <c r="V21" i="12"/>
  <c r="AA20" i="12"/>
  <c r="Z20" i="12"/>
  <c r="V20" i="12"/>
  <c r="Z19" i="12"/>
  <c r="AA19" i="12" s="1"/>
  <c r="V19" i="12"/>
  <c r="Z18" i="12"/>
  <c r="V18" i="12"/>
  <c r="AA17" i="12"/>
  <c r="Z17" i="12"/>
  <c r="V17" i="12"/>
  <c r="Z16" i="12"/>
  <c r="AA16" i="12" s="1"/>
  <c r="V16" i="12"/>
  <c r="V15" i="12"/>
  <c r="AL14" i="12"/>
  <c r="AM14" i="12" s="1"/>
  <c r="V14" i="12"/>
  <c r="AL13" i="12"/>
  <c r="AM13" i="12" s="1"/>
  <c r="Y13" i="12"/>
  <c r="X13" i="12"/>
  <c r="W13" i="12"/>
  <c r="V13" i="12"/>
  <c r="AL12" i="12"/>
  <c r="AM12" i="12" s="1"/>
  <c r="V12" i="12"/>
  <c r="AL11" i="12"/>
  <c r="AM11" i="12" s="1"/>
  <c r="V11" i="12"/>
  <c r="AL10" i="12"/>
  <c r="AM10" i="12" s="1"/>
  <c r="V10" i="12"/>
  <c r="AM9" i="12"/>
  <c r="AL9" i="12"/>
  <c r="AG9" i="12"/>
  <c r="AA9" i="12"/>
  <c r="AA9" i="12" a="1"/>
  <c r="W9" i="12"/>
  <c r="W9" i="12" a="1"/>
  <c r="V9" i="12"/>
  <c r="AL8" i="12"/>
  <c r="AM8" i="12" s="1"/>
  <c r="V8" i="12"/>
  <c r="AL7" i="12"/>
  <c r="AM7" i="12" s="1"/>
  <c r="V7" i="12"/>
  <c r="AM6" i="12"/>
  <c r="AL6" i="12"/>
  <c r="V6" i="12"/>
  <c r="AL5" i="12"/>
  <c r="AM5" i="12" s="1"/>
  <c r="AI5" i="12"/>
  <c r="AH5" i="12"/>
  <c r="AG5" i="12"/>
  <c r="AF5" i="12"/>
  <c r="AA5" i="12" a="1"/>
  <c r="AA5" i="12" s="1"/>
  <c r="Y5" i="12"/>
  <c r="X5" i="12"/>
  <c r="Z5" i="12" s="1"/>
  <c r="AE5" i="12" s="1"/>
  <c r="W5" i="12"/>
  <c r="AA28" i="12" s="1"/>
  <c r="V5" i="12"/>
  <c r="AB34" i="11"/>
  <c r="AA34" i="11"/>
  <c r="V34" i="11"/>
  <c r="AB33" i="11"/>
  <c r="AA33" i="11"/>
  <c r="V33" i="11"/>
  <c r="V32" i="11"/>
  <c r="V31" i="11"/>
  <c r="V30" i="11"/>
  <c r="AA29" i="11"/>
  <c r="V29" i="11"/>
  <c r="V28" i="11"/>
  <c r="V27" i="11"/>
  <c r="V26" i="11"/>
  <c r="Z25" i="11"/>
  <c r="V25" i="11"/>
  <c r="Z24" i="11"/>
  <c r="AA24" i="11" s="1"/>
  <c r="V24" i="11"/>
  <c r="Z23" i="11"/>
  <c r="V23" i="11"/>
  <c r="Z22" i="11"/>
  <c r="V22" i="11"/>
  <c r="Z21" i="11"/>
  <c r="V21" i="11"/>
  <c r="Z20" i="11"/>
  <c r="V20" i="11"/>
  <c r="Z19" i="11"/>
  <c r="AA19" i="11" s="1"/>
  <c r="V19" i="11"/>
  <c r="Z18" i="11"/>
  <c r="V18" i="11"/>
  <c r="AA17" i="11"/>
  <c r="Z17" i="11"/>
  <c r="V17" i="11"/>
  <c r="Z16" i="11"/>
  <c r="AA16" i="11" s="1"/>
  <c r="V16" i="11"/>
  <c r="V15" i="11"/>
  <c r="AL14" i="11"/>
  <c r="AM14" i="11" s="1"/>
  <c r="V14" i="11"/>
  <c r="AL13" i="11"/>
  <c r="AM13" i="11" s="1"/>
  <c r="Y13" i="11"/>
  <c r="X13" i="11"/>
  <c r="W13" i="11"/>
  <c r="AA28" i="11" s="1"/>
  <c r="V13" i="11"/>
  <c r="AM12" i="11"/>
  <c r="AL12" i="11"/>
  <c r="V12" i="11"/>
  <c r="AL11" i="11"/>
  <c r="AM11" i="11" s="1"/>
  <c r="V11" i="11"/>
  <c r="AL10" i="11"/>
  <c r="AM10" i="11" s="1"/>
  <c r="V10" i="11"/>
  <c r="AL9" i="11"/>
  <c r="AM9" i="11" s="1"/>
  <c r="AG9" i="11"/>
  <c r="AA9" i="11" a="1"/>
  <c r="AA9" i="11" s="1"/>
  <c r="Y9" i="11"/>
  <c r="AF9" i="11" s="1"/>
  <c r="X9" i="11"/>
  <c r="W9" i="11"/>
  <c r="W9" i="11" a="1"/>
  <c r="V9" i="11"/>
  <c r="AM8" i="11"/>
  <c r="AL8" i="11"/>
  <c r="V8" i="11"/>
  <c r="AL7" i="11"/>
  <c r="AM7" i="11" s="1"/>
  <c r="V7" i="11"/>
  <c r="AL6" i="11"/>
  <c r="AM6" i="11" s="1"/>
  <c r="V6" i="11"/>
  <c r="AM5" i="11"/>
  <c r="AL5" i="11"/>
  <c r="AI5" i="11"/>
  <c r="AH5" i="11"/>
  <c r="AA32" i="11" s="1"/>
  <c r="AG5" i="11"/>
  <c r="AA31" i="11" s="1"/>
  <c r="AF5" i="11"/>
  <c r="AE5" i="11"/>
  <c r="Y5" i="11"/>
  <c r="X5" i="11"/>
  <c r="W5" i="11"/>
  <c r="V5" i="11"/>
  <c r="AB34" i="10"/>
  <c r="AA34" i="10"/>
  <c r="V34" i="10"/>
  <c r="AB33" i="10"/>
  <c r="AA33" i="10"/>
  <c r="V33" i="10"/>
  <c r="V32" i="10"/>
  <c r="AA31" i="10"/>
  <c r="V31" i="10"/>
  <c r="V30" i="10"/>
  <c r="AA29" i="10"/>
  <c r="V29" i="10"/>
  <c r="V28" i="10"/>
  <c r="V27" i="10"/>
  <c r="V26" i="10"/>
  <c r="Z25" i="10"/>
  <c r="AA25" i="10" s="1"/>
  <c r="V25" i="10"/>
  <c r="AA24" i="10"/>
  <c r="Z24" i="10"/>
  <c r="V24" i="10"/>
  <c r="Z23" i="10"/>
  <c r="AA23" i="10" s="1"/>
  <c r="V23" i="10"/>
  <c r="Z22" i="10"/>
  <c r="AA22" i="10" s="1"/>
  <c r="V22" i="10"/>
  <c r="Z21" i="10"/>
  <c r="AA21" i="10" s="1"/>
  <c r="V21" i="10"/>
  <c r="AA20" i="10"/>
  <c r="Z20" i="10"/>
  <c r="V20" i="10"/>
  <c r="Z19" i="10"/>
  <c r="AA19" i="10" s="1"/>
  <c r="V19" i="10"/>
  <c r="Z18" i="10"/>
  <c r="AA18" i="10" s="1"/>
  <c r="V18" i="10"/>
  <c r="Z17" i="10"/>
  <c r="AA17" i="10" s="1"/>
  <c r="V17" i="10"/>
  <c r="AA16" i="10"/>
  <c r="Z16" i="10"/>
  <c r="V16" i="10"/>
  <c r="V15" i="10"/>
  <c r="AM14" i="10"/>
  <c r="AL14" i="10"/>
  <c r="V14" i="10"/>
  <c r="AL13" i="10"/>
  <c r="AM13" i="10" s="1"/>
  <c r="Y13" i="10"/>
  <c r="X13" i="10"/>
  <c r="W13" i="10"/>
  <c r="V13" i="10"/>
  <c r="AL12" i="10"/>
  <c r="AM12" i="10" s="1"/>
  <c r="V12" i="10"/>
  <c r="AM11" i="10"/>
  <c r="AL11" i="10"/>
  <c r="V11" i="10"/>
  <c r="AL10" i="10"/>
  <c r="AM10" i="10" s="1"/>
  <c r="V10" i="10"/>
  <c r="AL9" i="10"/>
  <c r="AM9" i="10" s="1"/>
  <c r="AG9" i="10"/>
  <c r="AA9" i="10"/>
  <c r="AA9" i="10" a="1"/>
  <c r="W9" i="10" a="1"/>
  <c r="W9" i="10" s="1"/>
  <c r="V9" i="10"/>
  <c r="AM8" i="10"/>
  <c r="AL8" i="10"/>
  <c r="V8" i="10"/>
  <c r="AL7" i="10"/>
  <c r="AM7" i="10" s="1"/>
  <c r="V7" i="10"/>
  <c r="AL6" i="10"/>
  <c r="AM6" i="10" s="1"/>
  <c r="V6" i="10"/>
  <c r="AL5" i="10"/>
  <c r="AM5" i="10" s="1"/>
  <c r="AI5" i="10"/>
  <c r="AH5" i="10"/>
  <c r="AA32" i="10" s="1"/>
  <c r="AG5" i="10"/>
  <c r="AF5" i="10"/>
  <c r="AA5" i="10" a="1"/>
  <c r="AA5" i="10" s="1"/>
  <c r="Z5" i="10"/>
  <c r="AA30" i="10" s="1"/>
  <c r="Y5" i="10"/>
  <c r="AC5" i="10" s="1"/>
  <c r="X5" i="10"/>
  <c r="W5" i="10"/>
  <c r="AA28" i="10" s="1"/>
  <c r="V5" i="10"/>
  <c r="AB34" i="9"/>
  <c r="AA34" i="9"/>
  <c r="V34" i="9"/>
  <c r="AB33" i="9"/>
  <c r="AA33" i="9"/>
  <c r="V33" i="9"/>
  <c r="V32" i="9"/>
  <c r="AA31" i="9"/>
  <c r="V31" i="9"/>
  <c r="V30" i="9"/>
  <c r="AA29" i="9"/>
  <c r="V29" i="9"/>
  <c r="V28" i="9"/>
  <c r="V27" i="9"/>
  <c r="V26" i="9"/>
  <c r="Z25" i="9"/>
  <c r="AA25" i="9" s="1"/>
  <c r="V25" i="9"/>
  <c r="Z24" i="9"/>
  <c r="AA24" i="9" s="1"/>
  <c r="V24" i="9"/>
  <c r="AA23" i="9"/>
  <c r="Z23" i="9"/>
  <c r="V23" i="9"/>
  <c r="Z22" i="9"/>
  <c r="AA22" i="9" s="1"/>
  <c r="V22" i="9"/>
  <c r="Z21" i="9"/>
  <c r="AA21" i="9" s="1"/>
  <c r="V21" i="9"/>
  <c r="Z20" i="9"/>
  <c r="AA20" i="9" s="1"/>
  <c r="V20" i="9"/>
  <c r="AA19" i="9"/>
  <c r="Z19" i="9"/>
  <c r="V19" i="9"/>
  <c r="Z18" i="9"/>
  <c r="AA18" i="9" s="1"/>
  <c r="V18" i="9"/>
  <c r="Z17" i="9"/>
  <c r="AA17" i="9" s="1"/>
  <c r="V17" i="9"/>
  <c r="Z16" i="9"/>
  <c r="AA16" i="9" s="1"/>
  <c r="V16" i="9"/>
  <c r="V15" i="9"/>
  <c r="AL14" i="9"/>
  <c r="AM14" i="9" s="1"/>
  <c r="V14" i="9"/>
  <c r="AM13" i="9"/>
  <c r="AL13" i="9"/>
  <c r="Y13" i="9"/>
  <c r="X13" i="9"/>
  <c r="W13" i="9"/>
  <c r="V13" i="9"/>
  <c r="AL12" i="9"/>
  <c r="AM12" i="9" s="1"/>
  <c r="V12" i="9"/>
  <c r="AL11" i="9"/>
  <c r="AM11" i="9" s="1"/>
  <c r="V11" i="9"/>
  <c r="AM10" i="9"/>
  <c r="AL10" i="9"/>
  <c r="V10" i="9"/>
  <c r="AL9" i="9"/>
  <c r="AM9" i="9" s="1"/>
  <c r="AG9" i="9"/>
  <c r="AA9" i="9" a="1"/>
  <c r="AA9" i="9" s="1"/>
  <c r="Y9" i="9"/>
  <c r="AF9" i="9" s="1"/>
  <c r="W9" i="9" a="1"/>
  <c r="W9" i="9" s="1"/>
  <c r="V9" i="9"/>
  <c r="AL8" i="9"/>
  <c r="AM8" i="9" s="1"/>
  <c r="V8" i="9"/>
  <c r="AM7" i="9"/>
  <c r="AL7" i="9"/>
  <c r="V7" i="9"/>
  <c r="AL6" i="9"/>
  <c r="AM6" i="9" s="1"/>
  <c r="V6" i="9"/>
  <c r="AL5" i="9"/>
  <c r="AM5" i="9" s="1"/>
  <c r="AI5" i="9"/>
  <c r="AH5" i="9" s="1"/>
  <c r="AA32" i="9" s="1"/>
  <c r="AG5" i="9"/>
  <c r="AF5" i="9"/>
  <c r="AE5" i="9"/>
  <c r="AA5" i="9" a="1"/>
  <c r="AA5" i="9" s="1"/>
  <c r="Z5" i="9"/>
  <c r="AA30" i="9" s="1"/>
  <c r="Y5" i="9"/>
  <c r="X5" i="9"/>
  <c r="AC5" i="9" s="1"/>
  <c r="W5" i="9"/>
  <c r="AA28" i="9" s="1"/>
  <c r="V5" i="9"/>
  <c r="AB34" i="8"/>
  <c r="AA34" i="8"/>
  <c r="V34" i="8"/>
  <c r="AB33" i="8"/>
  <c r="AA33" i="8"/>
  <c r="V33" i="8"/>
  <c r="AA32" i="8"/>
  <c r="V32" i="8"/>
  <c r="V31" i="8"/>
  <c r="V30" i="8"/>
  <c r="AA29" i="8"/>
  <c r="V29" i="8"/>
  <c r="V28" i="8"/>
  <c r="V27" i="8"/>
  <c r="V26" i="8"/>
  <c r="Z25" i="8"/>
  <c r="AA25" i="8" s="1"/>
  <c r="V25" i="8"/>
  <c r="Z24" i="8"/>
  <c r="AA24" i="8" s="1"/>
  <c r="V24" i="8"/>
  <c r="Z23" i="8"/>
  <c r="AA23" i="8" s="1"/>
  <c r="V23" i="8"/>
  <c r="AA22" i="8"/>
  <c r="Z22" i="8"/>
  <c r="V22" i="8"/>
  <c r="Z21" i="8"/>
  <c r="AA21" i="8" s="1"/>
  <c r="V21" i="8"/>
  <c r="Z20" i="8"/>
  <c r="AA20" i="8" s="1"/>
  <c r="V20" i="8"/>
  <c r="Z19" i="8"/>
  <c r="AA19" i="8" s="1"/>
  <c r="V19" i="8"/>
  <c r="AA18" i="8"/>
  <c r="Z18" i="8"/>
  <c r="V18" i="8"/>
  <c r="Z17" i="8"/>
  <c r="AA17" i="8" s="1"/>
  <c r="V17" i="8"/>
  <c r="Z16" i="8"/>
  <c r="AA16" i="8" s="1"/>
  <c r="V16" i="8"/>
  <c r="V15" i="8"/>
  <c r="AL14" i="8"/>
  <c r="AM14" i="8" s="1"/>
  <c r="V14" i="8"/>
  <c r="AL13" i="8"/>
  <c r="AM13" i="8" s="1"/>
  <c r="Y13" i="8"/>
  <c r="X13" i="8"/>
  <c r="W13" i="8"/>
  <c r="V13" i="8"/>
  <c r="AL12" i="8"/>
  <c r="AM12" i="8" s="1"/>
  <c r="V12" i="8"/>
  <c r="AL11" i="8"/>
  <c r="AM11" i="8" s="1"/>
  <c r="V11" i="8"/>
  <c r="AL10" i="8"/>
  <c r="AM10" i="8" s="1"/>
  <c r="V10" i="8"/>
  <c r="AM9" i="8"/>
  <c r="AL9" i="8"/>
  <c r="AG9" i="8"/>
  <c r="AA9" i="8" a="1"/>
  <c r="AA9" i="8" s="1"/>
  <c r="W9" i="8" a="1"/>
  <c r="W9" i="8" s="1"/>
  <c r="V9" i="8"/>
  <c r="AL8" i="8"/>
  <c r="AM8" i="8" s="1"/>
  <c r="V8" i="8"/>
  <c r="AL7" i="8"/>
  <c r="AM7" i="8" s="1"/>
  <c r="V7" i="8"/>
  <c r="AM6" i="8"/>
  <c r="AL6" i="8"/>
  <c r="V6" i="8"/>
  <c r="AL5" i="8"/>
  <c r="AM5" i="8" s="1"/>
  <c r="AI5" i="8"/>
  <c r="AH5" i="8"/>
  <c r="AG5" i="8"/>
  <c r="AF5" i="8"/>
  <c r="AA31" i="8" s="1"/>
  <c r="AA5" i="8" a="1"/>
  <c r="AA5" i="8" s="1"/>
  <c r="Y5" i="8"/>
  <c r="X5" i="8"/>
  <c r="Z5" i="8" s="1"/>
  <c r="W5" i="8"/>
  <c r="AA28" i="8" s="1"/>
  <c r="V5" i="8"/>
  <c r="AB34" i="7"/>
  <c r="AA34" i="7"/>
  <c r="V34" i="7"/>
  <c r="AB33" i="7"/>
  <c r="AA33" i="7"/>
  <c r="V33" i="7"/>
  <c r="AA32" i="7"/>
  <c r="V32" i="7"/>
  <c r="V31" i="7"/>
  <c r="V30" i="7"/>
  <c r="AA29" i="7"/>
  <c r="V29" i="7"/>
  <c r="AA28" i="7"/>
  <c r="V28" i="7"/>
  <c r="V27" i="7"/>
  <c r="V26" i="7"/>
  <c r="AA25" i="7"/>
  <c r="Z25" i="7"/>
  <c r="V25" i="7"/>
  <c r="Z24" i="7"/>
  <c r="V24" i="7"/>
  <c r="Z23" i="7"/>
  <c r="AA23" i="7" s="1"/>
  <c r="V23" i="7"/>
  <c r="Z22" i="7"/>
  <c r="V22" i="7"/>
  <c r="AA21" i="7"/>
  <c r="Z21" i="7"/>
  <c r="V21" i="7"/>
  <c r="Z20" i="7"/>
  <c r="AA20" i="7" s="1"/>
  <c r="V20" i="7"/>
  <c r="Z19" i="7"/>
  <c r="AA19" i="7" s="1"/>
  <c r="V19" i="7"/>
  <c r="Z18" i="7"/>
  <c r="AA18" i="7" s="1"/>
  <c r="V18" i="7"/>
  <c r="AA17" i="7"/>
  <c r="Z17" i="7"/>
  <c r="V17" i="7"/>
  <c r="Z16" i="7"/>
  <c r="AA16" i="7" s="1"/>
  <c r="V16" i="7"/>
  <c r="V15" i="7"/>
  <c r="AL14" i="7"/>
  <c r="AM14" i="7" s="1"/>
  <c r="V14" i="7"/>
  <c r="AL13" i="7"/>
  <c r="AM13" i="7" s="1"/>
  <c r="Y13" i="7"/>
  <c r="X13" i="7"/>
  <c r="W13" i="7"/>
  <c r="V13" i="7"/>
  <c r="AM12" i="7"/>
  <c r="AL12" i="7"/>
  <c r="V12" i="7"/>
  <c r="AL11" i="7"/>
  <c r="AM11" i="7" s="1"/>
  <c r="V11" i="7"/>
  <c r="AL10" i="7"/>
  <c r="AM10" i="7" s="1"/>
  <c r="V10" i="7"/>
  <c r="AL9" i="7"/>
  <c r="AM9" i="7" s="1"/>
  <c r="AG9" i="7"/>
  <c r="AA9" i="7" a="1"/>
  <c r="AA9" i="7" s="1"/>
  <c r="W9" i="7"/>
  <c r="W9" i="7" a="1"/>
  <c r="V9" i="7"/>
  <c r="AL8" i="7"/>
  <c r="AM8" i="7" s="1"/>
  <c r="V8" i="7"/>
  <c r="AL7" i="7"/>
  <c r="AM7" i="7" s="1"/>
  <c r="V7" i="7"/>
  <c r="AL6" i="7"/>
  <c r="AM6" i="7" s="1"/>
  <c r="V6" i="7"/>
  <c r="AM5" i="7"/>
  <c r="AL5" i="7"/>
  <c r="AI5" i="7"/>
  <c r="AH5" i="7"/>
  <c r="AG5" i="7"/>
  <c r="AA31" i="7" s="1"/>
  <c r="AF5" i="7"/>
  <c r="Y5" i="7"/>
  <c r="X5" i="7"/>
  <c r="W5" i="7"/>
  <c r="V5" i="7"/>
  <c r="AB34" i="6"/>
  <c r="AA34" i="6"/>
  <c r="V34" i="6"/>
  <c r="AB33" i="6"/>
  <c r="AA33" i="6"/>
  <c r="V33" i="6"/>
  <c r="V32" i="6"/>
  <c r="AA31" i="6"/>
  <c r="V31" i="6"/>
  <c r="V30" i="6"/>
  <c r="AA29" i="6"/>
  <c r="V29" i="6"/>
  <c r="V28" i="6"/>
  <c r="V27" i="6"/>
  <c r="V26" i="6"/>
  <c r="Z25" i="6"/>
  <c r="AA25" i="6" s="1"/>
  <c r="V25" i="6"/>
  <c r="AA24" i="6"/>
  <c r="Z24" i="6"/>
  <c r="V24" i="6"/>
  <c r="Z23" i="6"/>
  <c r="AA23" i="6" s="1"/>
  <c r="V23" i="6"/>
  <c r="Z22" i="6"/>
  <c r="AA22" i="6" s="1"/>
  <c r="V22" i="6"/>
  <c r="Z21" i="6"/>
  <c r="AA21" i="6" s="1"/>
  <c r="V21" i="6"/>
  <c r="AA20" i="6"/>
  <c r="Z20" i="6"/>
  <c r="V20" i="6"/>
  <c r="Z19" i="6"/>
  <c r="AA19" i="6" s="1"/>
  <c r="V19" i="6"/>
  <c r="Z18" i="6"/>
  <c r="AA18" i="6" s="1"/>
  <c r="V18" i="6"/>
  <c r="Z17" i="6"/>
  <c r="AA17" i="6" s="1"/>
  <c r="V17" i="6"/>
  <c r="AA16" i="6"/>
  <c r="Z16" i="6"/>
  <c r="V16" i="6"/>
  <c r="V15" i="6"/>
  <c r="AM14" i="6"/>
  <c r="AL14" i="6"/>
  <c r="V14" i="6"/>
  <c r="AL13" i="6"/>
  <c r="AM13" i="6" s="1"/>
  <c r="Y13" i="6"/>
  <c r="X13" i="6"/>
  <c r="W13" i="6"/>
  <c r="V13" i="6"/>
  <c r="AL12" i="6"/>
  <c r="AM12" i="6" s="1"/>
  <c r="V12" i="6"/>
  <c r="AM11" i="6"/>
  <c r="AL11" i="6"/>
  <c r="V11" i="6"/>
  <c r="AL10" i="6"/>
  <c r="AM10" i="6" s="1"/>
  <c r="V10" i="6"/>
  <c r="AL9" i="6"/>
  <c r="AM9" i="6" s="1"/>
  <c r="AG9" i="6"/>
  <c r="AA9" i="6"/>
  <c r="AA9" i="6" a="1"/>
  <c r="W9" i="6" a="1"/>
  <c r="W9" i="6" s="1"/>
  <c r="V9" i="6"/>
  <c r="AM8" i="6"/>
  <c r="AL8" i="6"/>
  <c r="V8" i="6"/>
  <c r="AM7" i="6"/>
  <c r="AL7" i="6"/>
  <c r="V7" i="6"/>
  <c r="AL6" i="6"/>
  <c r="AM6" i="6" s="1"/>
  <c r="V6" i="6"/>
  <c r="AL5" i="6"/>
  <c r="AM5" i="6" s="1"/>
  <c r="AI5" i="6"/>
  <c r="AH5" i="6"/>
  <c r="AA32" i="6" s="1"/>
  <c r="AG5" i="6"/>
  <c r="AF5" i="6"/>
  <c r="AE5" i="6"/>
  <c r="AC5" i="6"/>
  <c r="AA5" i="6" a="1"/>
  <c r="AA5" i="6" s="1"/>
  <c r="Z5" i="6"/>
  <c r="AA30" i="6" s="1"/>
  <c r="Y5" i="6"/>
  <c r="X5" i="6"/>
  <c r="W5" i="6"/>
  <c r="AA28" i="6" s="1"/>
  <c r="V5" i="6"/>
  <c r="AB34" i="5"/>
  <c r="AA34" i="5"/>
  <c r="V34" i="5"/>
  <c r="AB33" i="5"/>
  <c r="AA33" i="5"/>
  <c r="V33" i="5"/>
  <c r="V32" i="5"/>
  <c r="V31" i="5"/>
  <c r="V30" i="5"/>
  <c r="AA29" i="5"/>
  <c r="V29" i="5"/>
  <c r="V28" i="5"/>
  <c r="V27" i="5"/>
  <c r="V26" i="5"/>
  <c r="Z25" i="5"/>
  <c r="AA25" i="5" s="1"/>
  <c r="V25" i="5"/>
  <c r="Z24" i="5"/>
  <c r="AA24" i="5" s="1"/>
  <c r="V24" i="5"/>
  <c r="AA23" i="5"/>
  <c r="Z23" i="5"/>
  <c r="V23" i="5"/>
  <c r="AA22" i="5"/>
  <c r="Z22" i="5"/>
  <c r="V22" i="5"/>
  <c r="Z21" i="5"/>
  <c r="AA21" i="5" s="1"/>
  <c r="V21" i="5"/>
  <c r="Z20" i="5"/>
  <c r="AA20" i="5" s="1"/>
  <c r="V20" i="5"/>
  <c r="AA19" i="5"/>
  <c r="Z19" i="5"/>
  <c r="V19" i="5"/>
  <c r="Z18" i="5"/>
  <c r="AA18" i="5" s="1"/>
  <c r="V18" i="5"/>
  <c r="Z17" i="5"/>
  <c r="AA17" i="5" s="1"/>
  <c r="V17" i="5"/>
  <c r="Z16" i="5"/>
  <c r="AA16" i="5" s="1"/>
  <c r="V16" i="5"/>
  <c r="V15" i="5"/>
  <c r="AL14" i="5"/>
  <c r="AM14" i="5" s="1"/>
  <c r="V14" i="5"/>
  <c r="AM13" i="5"/>
  <c r="AL13" i="5"/>
  <c r="Y13" i="5"/>
  <c r="X13" i="5"/>
  <c r="W13" i="5"/>
  <c r="V13" i="5"/>
  <c r="AL12" i="5"/>
  <c r="AM12" i="5" s="1"/>
  <c r="V12" i="5"/>
  <c r="AL11" i="5"/>
  <c r="AM11" i="5" s="1"/>
  <c r="V11" i="5"/>
  <c r="AM10" i="5"/>
  <c r="AL10" i="5"/>
  <c r="V10" i="5"/>
  <c r="AL9" i="5"/>
  <c r="AM9" i="5" s="1"/>
  <c r="AG9" i="5"/>
  <c r="AA9" i="5" a="1"/>
  <c r="AA9" i="5" s="1"/>
  <c r="Z9" i="5"/>
  <c r="AC9" i="5" s="1"/>
  <c r="Y9" i="5"/>
  <c r="AF9" i="5" s="1"/>
  <c r="W9" i="5" a="1"/>
  <c r="W9" i="5" s="1"/>
  <c r="X9" i="5" s="1"/>
  <c r="V9" i="5"/>
  <c r="AL8" i="5"/>
  <c r="AM8" i="5" s="1"/>
  <c r="V8" i="5"/>
  <c r="AM7" i="5"/>
  <c r="AL7" i="5"/>
  <c r="V7" i="5"/>
  <c r="AM6" i="5"/>
  <c r="AL6" i="5"/>
  <c r="V6" i="5"/>
  <c r="AL5" i="5"/>
  <c r="AM5" i="5" s="1"/>
  <c r="AI5" i="5"/>
  <c r="AH5" i="5" s="1"/>
  <c r="AA32" i="5" s="1"/>
  <c r="AG5" i="5"/>
  <c r="AF5" i="5"/>
  <c r="AA31" i="5" s="1"/>
  <c r="AE5" i="5"/>
  <c r="AA5" i="5" a="1"/>
  <c r="AA5" i="5" s="1"/>
  <c r="Z5" i="5"/>
  <c r="Y5" i="5"/>
  <c r="X5" i="5"/>
  <c r="AC5" i="5" s="1"/>
  <c r="W5" i="5"/>
  <c r="AA28" i="5" s="1"/>
  <c r="V5" i="5"/>
  <c r="AB34" i="4"/>
  <c r="AA34" i="4"/>
  <c r="V34" i="4"/>
  <c r="AB33" i="4"/>
  <c r="AA33" i="4"/>
  <c r="V33" i="4"/>
  <c r="AA32" i="4"/>
  <c r="V32" i="4"/>
  <c r="V31" i="4"/>
  <c r="V30" i="4"/>
  <c r="AA29" i="4"/>
  <c r="V29" i="4"/>
  <c r="AA28" i="4"/>
  <c r="V28" i="4"/>
  <c r="V27" i="4"/>
  <c r="V26" i="4"/>
  <c r="AA25" i="4"/>
  <c r="Z25" i="4"/>
  <c r="V25" i="4"/>
  <c r="Z24" i="4"/>
  <c r="AA24" i="4" s="1"/>
  <c r="V24" i="4"/>
  <c r="Z23" i="4"/>
  <c r="AA23" i="4" s="1"/>
  <c r="V23" i="4"/>
  <c r="AA22" i="4"/>
  <c r="Z22" i="4"/>
  <c r="V22" i="4"/>
  <c r="Z21" i="4"/>
  <c r="AA21" i="4" s="1"/>
  <c r="V21" i="4"/>
  <c r="Z20" i="4"/>
  <c r="AA20" i="4" s="1"/>
  <c r="V20" i="4"/>
  <c r="Z19" i="4"/>
  <c r="AA19" i="4" s="1"/>
  <c r="V19" i="4"/>
  <c r="AA18" i="4"/>
  <c r="Z18" i="4"/>
  <c r="V18" i="4"/>
  <c r="AA17" i="4"/>
  <c r="Z17" i="4"/>
  <c r="V17" i="4"/>
  <c r="Z16" i="4"/>
  <c r="AA16" i="4" s="1"/>
  <c r="V16" i="4"/>
  <c r="V15" i="4"/>
  <c r="AL14" i="4"/>
  <c r="AM14" i="4" s="1"/>
  <c r="V14" i="4"/>
  <c r="AL13" i="4"/>
  <c r="AM13" i="4" s="1"/>
  <c r="Y13" i="4"/>
  <c r="X13" i="4"/>
  <c r="W13" i="4"/>
  <c r="V13" i="4"/>
  <c r="AM12" i="4"/>
  <c r="AL12" i="4"/>
  <c r="V12" i="4"/>
  <c r="AL11" i="4"/>
  <c r="AM11" i="4" s="1"/>
  <c r="V11" i="4"/>
  <c r="AL10" i="4"/>
  <c r="AM10" i="4" s="1"/>
  <c r="V10" i="4"/>
  <c r="AM9" i="4"/>
  <c r="AL9" i="4"/>
  <c r="AG9" i="4"/>
  <c r="AA9" i="4" a="1"/>
  <c r="AA9" i="4" s="1"/>
  <c r="W9" i="4" a="1"/>
  <c r="W9" i="4" s="1"/>
  <c r="V9" i="4"/>
  <c r="AL8" i="4"/>
  <c r="AM8" i="4" s="1"/>
  <c r="V8" i="4"/>
  <c r="AL7" i="4"/>
  <c r="AM7" i="4" s="1"/>
  <c r="V7" i="4"/>
  <c r="AM6" i="4"/>
  <c r="AL6" i="4"/>
  <c r="V6" i="4"/>
  <c r="AM5" i="4"/>
  <c r="AL5" i="4"/>
  <c r="AI5" i="4"/>
  <c r="AH5" i="4"/>
  <c r="AG5" i="4"/>
  <c r="AF5" i="4"/>
  <c r="AA5" i="4" a="1"/>
  <c r="AA5" i="4" s="1"/>
  <c r="Y5" i="4"/>
  <c r="X5" i="4"/>
  <c r="W5" i="4"/>
  <c r="V5" i="4"/>
  <c r="Y9" i="4" l="1"/>
  <c r="AF9" i="4" s="1"/>
  <c r="X9" i="4"/>
  <c r="Z9" i="4"/>
  <c r="AC9" i="4" s="1"/>
  <c r="AE9" i="4"/>
  <c r="AE9" i="6"/>
  <c r="Z9" i="6"/>
  <c r="Y9" i="6"/>
  <c r="AF9" i="6" s="1"/>
  <c r="Y9" i="20"/>
  <c r="AF9" i="20" s="1"/>
  <c r="X9" i="20"/>
  <c r="AE5" i="8"/>
  <c r="AA30" i="8"/>
  <c r="Y9" i="8"/>
  <c r="AF9" i="8" s="1"/>
  <c r="X9" i="8"/>
  <c r="Z9" i="10"/>
  <c r="AC9" i="10" s="1"/>
  <c r="Y9" i="10"/>
  <c r="AF9" i="10" s="1"/>
  <c r="Z9" i="20"/>
  <c r="AC9" i="20" s="1"/>
  <c r="AE9" i="5"/>
  <c r="AE9" i="7"/>
  <c r="Z9" i="7"/>
  <c r="X9" i="7"/>
  <c r="Y9" i="7"/>
  <c r="AF9" i="7" s="1"/>
  <c r="AA21" i="11"/>
  <c r="AA5" i="11" a="1"/>
  <c r="AA5" i="11" s="1"/>
  <c r="AC5" i="11"/>
  <c r="AA25" i="11"/>
  <c r="Z5" i="11"/>
  <c r="AA30" i="11" s="1"/>
  <c r="AA20" i="11"/>
  <c r="AA31" i="12"/>
  <c r="AA30" i="12"/>
  <c r="Y9" i="16"/>
  <c r="AF9" i="16" s="1"/>
  <c r="X9" i="16"/>
  <c r="Z9" i="16"/>
  <c r="AE9" i="16" s="1"/>
  <c r="X9" i="21"/>
  <c r="Z9" i="21"/>
  <c r="AC9" i="21" s="1"/>
  <c r="Y9" i="21"/>
  <c r="AF9" i="21" s="1"/>
  <c r="AE5" i="26"/>
  <c r="AA30" i="26"/>
  <c r="Y9" i="38"/>
  <c r="AF9" i="38" s="1"/>
  <c r="X9" i="38"/>
  <c r="AE9" i="38"/>
  <c r="Z9" i="38"/>
  <c r="AC9" i="38" s="1"/>
  <c r="X9" i="6"/>
  <c r="Y9" i="12"/>
  <c r="AF9" i="12" s="1"/>
  <c r="Z9" i="12"/>
  <c r="AE9" i="12" s="1"/>
  <c r="X9" i="12"/>
  <c r="AA30" i="21"/>
  <c r="AE5" i="21"/>
  <c r="Z5" i="4"/>
  <c r="AC5" i="4"/>
  <c r="AA31" i="4"/>
  <c r="AA30" i="5"/>
  <c r="AA5" i="7" a="1"/>
  <c r="AA5" i="7" s="1"/>
  <c r="Z5" i="7"/>
  <c r="AA22" i="7"/>
  <c r="AA24" i="7"/>
  <c r="Z9" i="8"/>
  <c r="X9" i="9"/>
  <c r="Z9" i="9"/>
  <c r="AC9" i="9" s="1"/>
  <c r="X9" i="10"/>
  <c r="AA23" i="11"/>
  <c r="X9" i="13"/>
  <c r="Z9" i="13"/>
  <c r="AA30" i="22"/>
  <c r="AE5" i="22"/>
  <c r="AC5" i="22"/>
  <c r="Z9" i="26"/>
  <c r="AC9" i="26" s="1"/>
  <c r="Y9" i="26"/>
  <c r="AF9" i="26" s="1"/>
  <c r="X9" i="26"/>
  <c r="Z5" i="16"/>
  <c r="AC5" i="16"/>
  <c r="Z5" i="27"/>
  <c r="AA5" i="27" a="1"/>
  <c r="AA5" i="27" s="1"/>
  <c r="AA16" i="27"/>
  <c r="AE9" i="37"/>
  <c r="AC5" i="8"/>
  <c r="AA18" i="11"/>
  <c r="AC5" i="13"/>
  <c r="AA20" i="13"/>
  <c r="AA18" i="16"/>
  <c r="AA20" i="16"/>
  <c r="AA23" i="16"/>
  <c r="Y9" i="17"/>
  <c r="AF9" i="17" s="1"/>
  <c r="AA28" i="18"/>
  <c r="Z9" i="19"/>
  <c r="AC9" i="19" s="1"/>
  <c r="Y9" i="19"/>
  <c r="AF9" i="19" s="1"/>
  <c r="AC5" i="21"/>
  <c r="Z9" i="22"/>
  <c r="AC9" i="22" s="1"/>
  <c r="AA5" i="23" a="1"/>
  <c r="AA5" i="23" s="1"/>
  <c r="Z5" i="23"/>
  <c r="AA17" i="23"/>
  <c r="AA19" i="23"/>
  <c r="AA22" i="23"/>
  <c r="AA25" i="23"/>
  <c r="AA23" i="24"/>
  <c r="Z5" i="24"/>
  <c r="AA19" i="24"/>
  <c r="AA22" i="24"/>
  <c r="AA24" i="24"/>
  <c r="AC9" i="25"/>
  <c r="Y9" i="27"/>
  <c r="AF9" i="27" s="1"/>
  <c r="X9" i="27"/>
  <c r="AA18" i="27"/>
  <c r="AA20" i="27"/>
  <c r="AE9" i="32"/>
  <c r="AE9" i="33"/>
  <c r="AE5" i="10"/>
  <c r="AA22" i="11"/>
  <c r="Z9" i="15"/>
  <c r="AC9" i="15" s="1"/>
  <c r="AA30" i="17"/>
  <c r="Z9" i="23"/>
  <c r="AE9" i="23" s="1"/>
  <c r="Y9" i="23"/>
  <c r="AF9" i="23" s="1"/>
  <c r="AC9" i="24"/>
  <c r="Z9" i="11"/>
  <c r="AC9" i="11" s="1"/>
  <c r="AC5" i="12"/>
  <c r="AA18" i="12"/>
  <c r="AA16" i="13"/>
  <c r="AA23" i="13"/>
  <c r="AC5" i="15"/>
  <c r="Y9" i="15"/>
  <c r="AF9" i="15" s="1"/>
  <c r="AA22" i="15"/>
  <c r="AA5" i="16" a="1"/>
  <c r="AA5" i="16" s="1"/>
  <c r="AC5" i="17"/>
  <c r="AE5" i="17"/>
  <c r="Z9" i="17"/>
  <c r="AC9" i="17" s="1"/>
  <c r="AE9" i="18"/>
  <c r="Z9" i="18"/>
  <c r="AC9" i="18" s="1"/>
  <c r="AA5" i="19" a="1"/>
  <c r="AA5" i="19" s="1"/>
  <c r="Z5" i="19"/>
  <c r="AC5" i="19" s="1"/>
  <c r="X9" i="19"/>
  <c r="AA17" i="19"/>
  <c r="AA19" i="19"/>
  <c r="AA22" i="19"/>
  <c r="AA25" i="19"/>
  <c r="Z5" i="20"/>
  <c r="AA30" i="20" s="1"/>
  <c r="AC5" i="20"/>
  <c r="AA16" i="20"/>
  <c r="AA19" i="20"/>
  <c r="AA22" i="20"/>
  <c r="AA24" i="20"/>
  <c r="AE9" i="24"/>
  <c r="Z9" i="27"/>
  <c r="AC9" i="27" s="1"/>
  <c r="AA17" i="27"/>
  <c r="AA23" i="28"/>
  <c r="AA19" i="28"/>
  <c r="Z5" i="28"/>
  <c r="AC5" i="28"/>
  <c r="AA18" i="28"/>
  <c r="AA5" i="28" a="1"/>
  <c r="AA5" i="28" s="1"/>
  <c r="Y9" i="28"/>
  <c r="AF9" i="28" s="1"/>
  <c r="X9" i="28"/>
  <c r="AE9" i="28"/>
  <c r="AA25" i="28"/>
  <c r="AA30" i="32"/>
  <c r="AE5" i="32"/>
  <c r="AA20" i="24"/>
  <c r="AA23" i="27"/>
  <c r="AA30" i="29"/>
  <c r="AA23" i="35"/>
  <c r="AA19" i="35"/>
  <c r="Z5" i="35"/>
  <c r="AA18" i="35"/>
  <c r="AA5" i="35" a="1"/>
  <c r="AA5" i="35" s="1"/>
  <c r="AA16" i="35"/>
  <c r="AA30" i="37"/>
  <c r="AE5" i="37"/>
  <c r="AA16" i="24"/>
  <c r="AC5" i="26"/>
  <c r="AA22" i="26"/>
  <c r="AA19" i="27"/>
  <c r="AA20" i="28"/>
  <c r="X9" i="29"/>
  <c r="AE9" i="29"/>
  <c r="Y9" i="29"/>
  <c r="AF9" i="29" s="1"/>
  <c r="AE5" i="31"/>
  <c r="X9" i="31"/>
  <c r="Z9" i="31"/>
  <c r="AC9" i="31" s="1"/>
  <c r="AE9" i="35"/>
  <c r="AA25" i="35"/>
  <c r="AA16" i="29"/>
  <c r="AA24" i="31"/>
  <c r="Z9" i="32"/>
  <c r="AC9" i="32" s="1"/>
  <c r="Z5" i="34"/>
  <c r="AA22" i="34"/>
  <c r="AA18" i="34"/>
  <c r="AA5" i="34" a="1"/>
  <c r="AA5" i="34" s="1"/>
  <c r="AA31" i="34"/>
  <c r="Y9" i="34"/>
  <c r="AF9" i="34" s="1"/>
  <c r="Z9" i="34"/>
  <c r="AA21" i="34"/>
  <c r="AA23" i="34"/>
  <c r="AA30" i="36"/>
  <c r="AA28" i="37"/>
  <c r="AC5" i="31"/>
  <c r="AA17" i="31"/>
  <c r="AA20" i="31"/>
  <c r="X9" i="35"/>
  <c r="Y9" i="35"/>
  <c r="AF9" i="35" s="1"/>
  <c r="AA20" i="35"/>
  <c r="AA17" i="33"/>
  <c r="AA21" i="33"/>
  <c r="AA25" i="33"/>
  <c r="AA17" i="37"/>
  <c r="AA21" i="37"/>
  <c r="AA25" i="37"/>
  <c r="AC5" i="37"/>
  <c r="X9" i="37"/>
  <c r="AA30" i="38"/>
  <c r="Z9" i="33"/>
  <c r="AC9" i="33" s="1"/>
  <c r="Z9" i="37"/>
  <c r="AC9" i="37" s="1"/>
  <c r="AE5" i="35" l="1"/>
  <c r="AA30" i="35"/>
  <c r="AE5" i="28"/>
  <c r="AA30" i="28"/>
  <c r="AE5" i="24"/>
  <c r="AA30" i="24"/>
  <c r="AC9" i="8"/>
  <c r="AE9" i="8"/>
  <c r="AE5" i="7"/>
  <c r="AA30" i="7"/>
  <c r="AE5" i="34"/>
  <c r="AA30" i="34"/>
  <c r="AC5" i="34"/>
  <c r="AE9" i="10"/>
  <c r="AC9" i="34"/>
  <c r="AC9" i="35"/>
  <c r="AE5" i="23"/>
  <c r="AC5" i="23"/>
  <c r="AA30" i="23"/>
  <c r="AE9" i="9"/>
  <c r="AC9" i="28"/>
  <c r="AE9" i="21"/>
  <c r="AE9" i="20"/>
  <c r="AC9" i="6"/>
  <c r="AE5" i="19"/>
  <c r="AA30" i="19"/>
  <c r="AE9" i="11"/>
  <c r="AC9" i="23"/>
  <c r="AE9" i="15"/>
  <c r="AE9" i="27"/>
  <c r="AE9" i="22"/>
  <c r="AE9" i="19"/>
  <c r="AE5" i="16"/>
  <c r="AA30" i="16"/>
  <c r="AE9" i="26"/>
  <c r="AC9" i="13"/>
  <c r="AE9" i="13"/>
  <c r="AE5" i="4"/>
  <c r="AA30" i="4"/>
  <c r="AC9" i="16"/>
  <c r="AE9" i="34"/>
  <c r="AE9" i="31"/>
  <c r="AC5" i="35"/>
  <c r="AC5" i="24"/>
  <c r="AE9" i="17"/>
  <c r="AE5" i="27"/>
  <c r="AC5" i="27"/>
  <c r="AA30" i="27"/>
  <c r="AC5" i="7"/>
  <c r="AC9" i="12"/>
  <c r="AC9" i="7"/>
  <c r="I4" i="1" l="1"/>
  <c r="I6" i="1"/>
  <c r="I7" i="1"/>
  <c r="I8" i="1"/>
  <c r="I9" i="1"/>
  <c r="I10" i="1"/>
  <c r="I11" i="1"/>
  <c r="I12" i="1"/>
  <c r="I13" i="1"/>
  <c r="I14" i="1"/>
  <c r="I17" i="1"/>
  <c r="I16" i="1"/>
  <c r="I18" i="1"/>
  <c r="I19" i="1"/>
  <c r="I20" i="1"/>
  <c r="I21" i="1"/>
  <c r="I22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" i="1"/>
</calcChain>
</file>

<file path=xl/sharedStrings.xml><?xml version="1.0" encoding="utf-8"?>
<sst xmlns="http://schemas.openxmlformats.org/spreadsheetml/2006/main" count="3589" uniqueCount="289">
  <si>
    <t>BATTING</t>
  </si>
  <si>
    <t>BOWLING</t>
  </si>
  <si>
    <t>FIELDING</t>
  </si>
  <si>
    <t>Matches</t>
  </si>
  <si>
    <t>Inn</t>
  </si>
  <si>
    <t>N.O.</t>
  </si>
  <si>
    <t>Runs</t>
  </si>
  <si>
    <t>HS</t>
  </si>
  <si>
    <t>AVG</t>
  </si>
  <si>
    <t>S/R</t>
  </si>
  <si>
    <t>Balls faced</t>
  </si>
  <si>
    <t>50s</t>
  </si>
  <si>
    <t>100s</t>
  </si>
  <si>
    <t>0s</t>
  </si>
  <si>
    <t>Overs</t>
  </si>
  <si>
    <t>M</t>
  </si>
  <si>
    <t>R</t>
  </si>
  <si>
    <t>W</t>
  </si>
  <si>
    <t>BB</t>
  </si>
  <si>
    <t>RPO</t>
  </si>
  <si>
    <t>5WI</t>
  </si>
  <si>
    <t>nb</t>
  </si>
  <si>
    <t>w</t>
  </si>
  <si>
    <t>C</t>
  </si>
  <si>
    <t>St</t>
  </si>
  <si>
    <t>Aakash Basu</t>
  </si>
  <si>
    <t>13*(51)</t>
  </si>
  <si>
    <t>Ahmed Khan</t>
  </si>
  <si>
    <t>36*(103)</t>
  </si>
  <si>
    <t>-</t>
  </si>
  <si>
    <t>Alex Anderson</t>
  </si>
  <si>
    <t>6(5)</t>
  </si>
  <si>
    <t>1/6(4)</t>
  </si>
  <si>
    <t>Alyn Davies</t>
  </si>
  <si>
    <t>3/25(8)</t>
  </si>
  <si>
    <t>Andy Dick</t>
  </si>
  <si>
    <t>45(36)</t>
  </si>
  <si>
    <t>3/43(7.1)</t>
  </si>
  <si>
    <t>Angus Stewart</t>
  </si>
  <si>
    <t>3/10(4.5)</t>
  </si>
  <si>
    <t>Ben Hildred</t>
  </si>
  <si>
    <t>1/18(6)</t>
  </si>
  <si>
    <t>David Miller</t>
  </si>
  <si>
    <t>3/8(7)</t>
  </si>
  <si>
    <t>Dominic Bransden</t>
  </si>
  <si>
    <t>92*(106)</t>
  </si>
  <si>
    <t>1/8(0.4)</t>
  </si>
  <si>
    <t>Dominic Coates</t>
  </si>
  <si>
    <t>19(24)</t>
  </si>
  <si>
    <t>Ed Coombe</t>
  </si>
  <si>
    <t>Henry Wilson</t>
  </si>
  <si>
    <t>4/10(7)</t>
  </si>
  <si>
    <t>James Threlfall</t>
  </si>
  <si>
    <t>35*(36)</t>
  </si>
  <si>
    <t>Jon McDougall-Bagnall</t>
  </si>
  <si>
    <t>2/2(1.4)</t>
  </si>
  <si>
    <t>Lewis Dean</t>
  </si>
  <si>
    <t>Michael Nott</t>
  </si>
  <si>
    <t>Patrick Jess</t>
  </si>
  <si>
    <t>Paul Smith</t>
  </si>
  <si>
    <t>55(78)</t>
  </si>
  <si>
    <t>Pete O'Boyle</t>
  </si>
  <si>
    <t>8*(9)</t>
  </si>
  <si>
    <t>2/47(8)</t>
  </si>
  <si>
    <t>Phil Pass</t>
  </si>
  <si>
    <t>9(9)</t>
  </si>
  <si>
    <t>3/9(8)</t>
  </si>
  <si>
    <t>Samuel Mansell</t>
  </si>
  <si>
    <t>2/6(2)</t>
  </si>
  <si>
    <t>Stan Frankland</t>
  </si>
  <si>
    <t>100(106)</t>
  </si>
  <si>
    <t>5/9(4)</t>
  </si>
  <si>
    <t>Stefan Borsley</t>
  </si>
  <si>
    <t>Tom Clemens</t>
  </si>
  <si>
    <t>Uday Pathania</t>
  </si>
  <si>
    <t>55*(68)</t>
  </si>
  <si>
    <t>2/24(8)</t>
  </si>
  <si>
    <t>Will Cuming</t>
  </si>
  <si>
    <t>7(9)</t>
  </si>
  <si>
    <t>47*(38)</t>
  </si>
  <si>
    <t>64(110)</t>
  </si>
  <si>
    <t>34(34)</t>
  </si>
  <si>
    <t>7*(14)</t>
  </si>
  <si>
    <t>2/7(2)</t>
  </si>
  <si>
    <t>33(51)</t>
  </si>
  <si>
    <t>2/51(7)</t>
  </si>
  <si>
    <t>Fahad Usman</t>
  </si>
  <si>
    <t>3(10)</t>
  </si>
  <si>
    <t>3/22(8)</t>
  </si>
  <si>
    <t>Bharti</t>
  </si>
  <si>
    <t>2(7)</t>
  </si>
  <si>
    <t>0/9(5)</t>
  </si>
  <si>
    <t>30(25)</t>
  </si>
  <si>
    <t>11(7)</t>
  </si>
  <si>
    <t>11(13)</t>
  </si>
  <si>
    <t>0/11(1)</t>
  </si>
  <si>
    <t>Joe Farnham</t>
  </si>
  <si>
    <t>2*(2)</t>
  </si>
  <si>
    <t>1/14(1)</t>
  </si>
  <si>
    <t>3/12(3)</t>
  </si>
  <si>
    <t>Alasdair Gordon-Gibson</t>
  </si>
  <si>
    <t>1/24(2)</t>
  </si>
  <si>
    <t>Graham Dalton</t>
  </si>
  <si>
    <t>13(17)</t>
  </si>
  <si>
    <t>1/22(4)</t>
  </si>
  <si>
    <t>Steve Hunter</t>
  </si>
  <si>
    <t>4/8(4)</t>
  </si>
  <si>
    <t>1(2)</t>
  </si>
  <si>
    <t>0/30(4)</t>
  </si>
  <si>
    <t>Helen Hiley</t>
  </si>
  <si>
    <t>2*(5)</t>
  </si>
  <si>
    <t>5*(14)</t>
  </si>
  <si>
    <t>8(13)</t>
  </si>
  <si>
    <t>37(38)</t>
  </si>
  <si>
    <t>Richard Sokolowski</t>
  </si>
  <si>
    <t>2(10)</t>
  </si>
  <si>
    <t>1/18(2)</t>
  </si>
  <si>
    <t>Roy Dilley</t>
  </si>
  <si>
    <t>5(14)</t>
  </si>
  <si>
    <t>StAUSCC 2013</t>
  </si>
  <si>
    <t>Francis Dilley</t>
  </si>
  <si>
    <t>Leading Run Scorers</t>
  </si>
  <si>
    <t>Highest Average</t>
  </si>
  <si>
    <t>Leading Wicket Takers</t>
  </si>
  <si>
    <t>Best Average</t>
  </si>
  <si>
    <t>Most Runs In Boundaries</t>
  </si>
  <si>
    <t>Fastest Run Scorers</t>
  </si>
  <si>
    <t>Best Economy Rate</t>
  </si>
  <si>
    <t>Fastest Strikers</t>
  </si>
  <si>
    <t>1. Stan Frankland</t>
  </si>
  <si>
    <t>1. Angus Stewart</t>
  </si>
  <si>
    <t>1. Alex Anderson</t>
  </si>
  <si>
    <t>2. Alyn Davies</t>
  </si>
  <si>
    <t>2. Uday Pathania</t>
  </si>
  <si>
    <t>2. Stan Frankland</t>
  </si>
  <si>
    <t>2. Steve Hunter</t>
  </si>
  <si>
    <t>3. Dominic Bransden</t>
  </si>
  <si>
    <t>3. Andy Dick</t>
  </si>
  <si>
    <t>3. Alyn Davies</t>
  </si>
  <si>
    <t>3. Henry Wilson</t>
  </si>
  <si>
    <t>4. Tom Clemens</t>
  </si>
  <si>
    <t>4. David Miller</t>
  </si>
  <si>
    <t>5. David Miller</t>
  </si>
  <si>
    <t>5. Henry Wilson</t>
  </si>
  <si>
    <t>5. James Threlfall</t>
  </si>
  <si>
    <t>1. Steve Hunter</t>
  </si>
  <si>
    <t>1. Ben Hildred</t>
  </si>
  <si>
    <t>2. Andy Dick</t>
  </si>
  <si>
    <t>2. David Miller</t>
  </si>
  <si>
    <t>3. Alex Anderson</t>
  </si>
  <si>
    <t>2. Alasdair Gordon-Gibson</t>
  </si>
  <si>
    <t>4. Samuel Mansell</t>
  </si>
  <si>
    <t>4. Uday Pathania</t>
  </si>
  <si>
    <t>4. Andy Dick</t>
  </si>
  <si>
    <t>5. Tom Clemens</t>
  </si>
  <si>
    <t>4. Joe Farnham</t>
  </si>
  <si>
    <t>5. Phil Pass</t>
  </si>
  <si>
    <t>Batting</t>
  </si>
  <si>
    <t>Duck Cup</t>
  </si>
  <si>
    <t>2. Dominic Bransden</t>
  </si>
  <si>
    <t>3. Aakash Basu</t>
  </si>
  <si>
    <t>3. Dominic Coates</t>
  </si>
  <si>
    <t>Most Fifties</t>
  </si>
  <si>
    <t>1. Andy Dick</t>
  </si>
  <si>
    <t>2. Paul Smith</t>
  </si>
  <si>
    <t>Fielding</t>
  </si>
  <si>
    <t>1. James Threlfall</t>
  </si>
  <si>
    <t>3. Samuel Mansell</t>
  </si>
  <si>
    <t>6. Henry Wilson</t>
  </si>
  <si>
    <t>7. Alyn Davies</t>
  </si>
  <si>
    <t>8. Angus Stewart</t>
  </si>
  <si>
    <t>Most Catches</t>
  </si>
  <si>
    <t>1. Dominic Bransden</t>
  </si>
  <si>
    <t>2. Patrick Jess</t>
  </si>
  <si>
    <t>4. Alyn Davies</t>
  </si>
  <si>
    <t>2. Tom Clemens</t>
  </si>
  <si>
    <t>7. Henry Wilson</t>
  </si>
  <si>
    <t>2. Ben Hildred</t>
  </si>
  <si>
    <t>4. Jonathan McDougall-Bagnall</t>
  </si>
  <si>
    <t>3. Angus Stewart</t>
  </si>
  <si>
    <t>3. Lewis Dean</t>
  </si>
  <si>
    <t>4. Steve Hunter</t>
  </si>
  <si>
    <t>6.Dominic Bransden</t>
  </si>
  <si>
    <t>26* (32)</t>
  </si>
  <si>
    <t>8. Alyn Davies</t>
  </si>
  <si>
    <t>9. Ben Hildred</t>
  </si>
  <si>
    <t>10. Paul Smith</t>
  </si>
  <si>
    <t>6. Paul Smith</t>
  </si>
  <si>
    <t>8. Samuel Mansell</t>
  </si>
  <si>
    <t>9. Aakash Basu</t>
  </si>
  <si>
    <t>10. James Threlfall</t>
  </si>
  <si>
    <t>6. Phil Pass</t>
  </si>
  <si>
    <t>7. Aakash Basu</t>
  </si>
  <si>
    <t>8. James Threlfall</t>
  </si>
  <si>
    <t>9. Patrick Jess</t>
  </si>
  <si>
    <t>10. Steve Hunter</t>
  </si>
  <si>
    <t>6. Steve Hunter</t>
  </si>
  <si>
    <t>10. Jon McDougall-Bagnall</t>
  </si>
  <si>
    <t>6. Stan Frankland</t>
  </si>
  <si>
    <t>7. Will Cuming</t>
  </si>
  <si>
    <t>9. Andy Dick</t>
  </si>
  <si>
    <t>10. David Miller</t>
  </si>
  <si>
    <t>2. Angus Stewart</t>
  </si>
  <si>
    <t>4. Stefan Borsley</t>
  </si>
  <si>
    <t>6. Tom Clemens</t>
  </si>
  <si>
    <t>10. Samuel Mansell</t>
  </si>
  <si>
    <t>10. Will Cuming</t>
  </si>
  <si>
    <t>LIMITED OVERS CRICKET</t>
  </si>
  <si>
    <t>Bowling</t>
  </si>
  <si>
    <t>Batting Stats</t>
  </si>
  <si>
    <t>Batting Position</t>
  </si>
  <si>
    <t>vs Opponent at Venue</t>
  </si>
  <si>
    <t>Pos</t>
  </si>
  <si>
    <t>*</t>
  </si>
  <si>
    <t>B/F</t>
  </si>
  <si>
    <t>Out</t>
  </si>
  <si>
    <t>O</t>
  </si>
  <si>
    <t>RO</t>
  </si>
  <si>
    <t>Rossie Priory (L)</t>
  </si>
  <si>
    <t>Caught WK/Slips</t>
  </si>
  <si>
    <t>1-2</t>
  </si>
  <si>
    <t>St Modans (L)</t>
  </si>
  <si>
    <t>3</t>
  </si>
  <si>
    <t>Dundee University Staff</t>
  </si>
  <si>
    <t>Caught Infield</t>
  </si>
  <si>
    <t>Bowling Stats</t>
  </si>
  <si>
    <t>4</t>
  </si>
  <si>
    <t>Largo</t>
  </si>
  <si>
    <t>not out</t>
  </si>
  <si>
    <t>5</t>
  </si>
  <si>
    <t>Freuchie (L)</t>
  </si>
  <si>
    <t>6</t>
  </si>
  <si>
    <t>7</t>
  </si>
  <si>
    <t>Glendelvine (L)</t>
  </si>
  <si>
    <t>Fielding Stats</t>
  </si>
  <si>
    <t>8</t>
  </si>
  <si>
    <t>Perth Doocot (L)</t>
  </si>
  <si>
    <t>Bowled</t>
  </si>
  <si>
    <t>9</t>
  </si>
  <si>
    <t>10</t>
  </si>
  <si>
    <t>Dollar</t>
  </si>
  <si>
    <t>LBW</t>
  </si>
  <si>
    <t>11</t>
  </si>
  <si>
    <t>Dismissal Breakdown</t>
  </si>
  <si>
    <t>Perth Doocot</t>
  </si>
  <si>
    <t>Clackmannan (L)</t>
  </si>
  <si>
    <t>Run Out</t>
  </si>
  <si>
    <t>Kinloch</t>
  </si>
  <si>
    <t>Caught Outfield</t>
  </si>
  <si>
    <t>Falkland (L)</t>
  </si>
  <si>
    <t>Stumped</t>
  </si>
  <si>
    <t>Other</t>
  </si>
  <si>
    <t>retired hurt</t>
  </si>
  <si>
    <t>Other Stats</t>
  </si>
  <si>
    <t>Catches per match</t>
  </si>
  <si>
    <t>Average after</t>
  </si>
  <si>
    <t>Runs scored in boundaries</t>
  </si>
  <si>
    <t>% of 6s in total boundaries</t>
  </si>
  <si>
    <t>Conversion rate (50&gt;100)</t>
  </si>
  <si>
    <t>Ducks | Golden ducks</t>
  </si>
  <si>
    <t>No balls | Wides</t>
  </si>
  <si>
    <t>St Andrews University 3rd XI</t>
  </si>
  <si>
    <t>Madras</t>
  </si>
  <si>
    <t>Dundee Unviersity Staff</t>
  </si>
  <si>
    <t>St Andrews University 3rd XI (Capt)</t>
  </si>
  <si>
    <t>Madras (Capt)</t>
  </si>
  <si>
    <t>F. Dilley</t>
  </si>
  <si>
    <t>Balls Faced</t>
  </si>
  <si>
    <t>4. Aakash Basu</t>
  </si>
  <si>
    <t>7. Paul Smith</t>
  </si>
  <si>
    <t>8. Ahmed Khan</t>
  </si>
  <si>
    <t>9. Henry Wilson</t>
  </si>
  <si>
    <t>1. Alyn Davies</t>
  </si>
  <si>
    <t>3. David Miller</t>
  </si>
  <si>
    <t>4. Phil Pass</t>
  </si>
  <si>
    <t>5. Stan Frankland</t>
  </si>
  <si>
    <t>6. Aakash Basu</t>
  </si>
  <si>
    <t>7. Patrick Jess</t>
  </si>
  <si>
    <t>8. Henry Wilson</t>
  </si>
  <si>
    <t>9. James Threlfall</t>
  </si>
  <si>
    <t>10. Ben Hildred</t>
  </si>
  <si>
    <t>Balls Bowled</t>
  </si>
  <si>
    <t>Most '4-fors'</t>
  </si>
  <si>
    <t>2. Henry Wilson</t>
  </si>
  <si>
    <t>3. Joe Farnham</t>
  </si>
  <si>
    <t>7. Stan Frankland</t>
  </si>
  <si>
    <t>8. Jon McDougall-Bagnall</t>
  </si>
  <si>
    <t>9. Will Cuming</t>
  </si>
  <si>
    <t>10. Angus Stewart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</si>
</sst>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"/>
    <numFmt numFmtId="165" formatCode="_(* #,##0_);_(* \(#,##0\);_(* &quot;-&quot;_);_(@_)"/>
    <numFmt numFmtId="166" formatCode="_(* #,##0.00_);_(* \(#,##0.00\);_(* &quot;-&quot;??_);_(@_)"/>
    <numFmt numFmtId="167" formatCode="_-* #,##0\ &quot;F&quot;_-;\-* #,##0\ &quot;F&quot;_-;_-* &quot;-&quot;\ &quot;F&quot;_-;_-@_-"/>
    <numFmt numFmtId="168" formatCode="_-* #,##0\ _F_-;\-* #,##0\ _F_-;_-* &quot;-&quot;\ _F_-;_-@_-"/>
    <numFmt numFmtId="169" formatCode="_-* #,##0.00\ &quot;F&quot;_-;\-* #,##0.00\ &quot;F&quot;_-;_-* &quot;-&quot;??\ &quot;F&quot;_-;_-@_-"/>
    <numFmt numFmtId="170" formatCode="_-* #,##0.00\ _F_-;\-* #,##0.00\ _F_-;_-* &quot;-&quot;??\ _F_-;_-@_-"/>
    <numFmt numFmtId="171" formatCode="#;;\-"/>
    <numFmt numFmtId="172" formatCode="General;;\-"/>
    <numFmt numFmtId="173" formatCode="0.00;;\-"/>
    <numFmt numFmtId="174" formatCode=";;;"/>
    <numFmt numFmtId="175" formatCode="#%;;\-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8"/>
      <name val="Times New Roman"/>
      <family val="1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8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92D050"/>
      </bottom>
      <diagonal/>
    </border>
    <border>
      <left style="thin">
        <color rgb="FF92D050"/>
      </left>
      <right/>
      <top style="thin">
        <color rgb="FF92D050"/>
      </top>
      <bottom/>
      <diagonal/>
    </border>
    <border>
      <left/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/>
      <right style="thin">
        <color rgb="FF92D050"/>
      </right>
      <top/>
      <bottom/>
      <diagonal/>
    </border>
    <border>
      <left style="thin">
        <color rgb="FF92D050"/>
      </left>
      <right/>
      <top/>
      <bottom/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/>
      <right/>
      <top style="thin">
        <color rgb="FF92D050"/>
      </top>
      <bottom style="thin">
        <color rgb="FF92D050"/>
      </bottom>
      <diagonal/>
    </border>
    <border>
      <left/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theme="3" tint="0.79998168889431442"/>
      </left>
      <right/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3" tint="0.79998168889431442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3"/>
      </top>
      <bottom/>
      <diagonal/>
    </border>
    <border>
      <left/>
      <right style="thin">
        <color theme="4"/>
      </right>
      <top style="thin">
        <color theme="3"/>
      </top>
      <bottom/>
      <diagonal/>
    </border>
    <border>
      <left style="thin">
        <color theme="4"/>
      </left>
      <right/>
      <top style="thin">
        <color theme="4"/>
      </top>
      <bottom style="medium">
        <color theme="3"/>
      </bottom>
      <diagonal/>
    </border>
    <border>
      <left/>
      <right style="thin">
        <color theme="4"/>
      </right>
      <top style="thin">
        <color theme="4"/>
      </top>
      <bottom style="medium">
        <color theme="3"/>
      </bottom>
      <diagonal/>
    </border>
    <border>
      <left/>
      <right/>
      <top style="thin">
        <color theme="4"/>
      </top>
      <bottom style="medium">
        <color theme="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3" tint="0.79998168889431442"/>
      </left>
      <right/>
      <top/>
      <bottom style="thin">
        <color rgb="FF92D050"/>
      </bottom>
      <diagonal/>
    </border>
    <border>
      <left style="thin">
        <color rgb="FF92D050"/>
      </left>
      <right/>
      <top style="thin">
        <color theme="3"/>
      </top>
      <bottom/>
      <diagonal/>
    </border>
    <border>
      <left/>
      <right style="thin">
        <color rgb="FF92D050"/>
      </right>
      <top style="thin">
        <color theme="3"/>
      </top>
      <bottom/>
      <diagonal/>
    </border>
    <border>
      <left style="medium">
        <color indexed="64"/>
      </left>
      <right style="thin">
        <color theme="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theme="4"/>
      </right>
      <top style="thin">
        <color indexed="64"/>
      </top>
      <bottom style="thin">
        <color theme="4"/>
      </bottom>
      <diagonal/>
    </border>
    <border>
      <left/>
      <right/>
      <top style="medium">
        <color indexed="64"/>
      </top>
      <bottom/>
      <diagonal/>
    </border>
    <border>
      <left style="medium">
        <color theme="3"/>
      </left>
      <right/>
      <top style="medium">
        <color indexed="64"/>
      </top>
      <bottom/>
      <diagonal/>
    </border>
    <border>
      <left/>
      <right style="medium">
        <color theme="3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theme="3"/>
      </bottom>
      <diagonal/>
    </border>
    <border>
      <left style="thin">
        <color theme="4"/>
      </left>
      <right style="medium">
        <color indexed="64"/>
      </right>
      <top style="thin">
        <color indexed="64"/>
      </top>
      <bottom style="thin">
        <color theme="4"/>
      </bottom>
      <diagonal/>
    </border>
    <border>
      <left style="thin">
        <color theme="4"/>
      </left>
      <right style="medium">
        <color indexed="64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thin">
        <color theme="4"/>
      </right>
      <top/>
      <bottom style="medium">
        <color indexed="64"/>
      </bottom>
      <diagonal/>
    </border>
    <border>
      <left style="thin">
        <color theme="4"/>
      </left>
      <right style="thin">
        <color theme="4"/>
      </right>
      <top/>
      <bottom style="medium">
        <color indexed="64"/>
      </bottom>
      <diagonal/>
    </border>
    <border>
      <left style="thin">
        <color theme="4"/>
      </left>
      <right style="medium">
        <color theme="3"/>
      </right>
      <top/>
      <bottom style="medium">
        <color indexed="6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indexed="64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medium">
        <color indexed="64"/>
      </bottom>
      <diagonal/>
    </border>
    <border>
      <left style="medium">
        <color theme="3"/>
      </left>
      <right/>
      <top style="thin">
        <color theme="4"/>
      </top>
      <bottom style="medium">
        <color indexed="64"/>
      </bottom>
      <diagonal/>
    </border>
    <border>
      <left style="thin">
        <color theme="4"/>
      </left>
      <right style="medium">
        <color indexed="64"/>
      </right>
      <top style="thin">
        <color theme="4"/>
      </top>
      <bottom style="medium">
        <color indexed="64"/>
      </bottom>
      <diagonal/>
    </border>
  </borders>
  <cellStyleXfs count="17">
    <xf numFmtId="0" fontId="0" fillId="0" borderId="0"/>
    <xf numFmtId="0" fontId="1" fillId="0" borderId="0"/>
    <xf numFmtId="0" fontId="2" fillId="0" borderId="0"/>
    <xf numFmtId="0" fontId="3" fillId="0" borderId="0">
      <alignment horizontal="center" wrapText="1"/>
      <protection locked="0"/>
    </xf>
    <xf numFmtId="0" fontId="4" fillId="0" borderId="3" applyNumberFormat="0" applyAlignment="0" applyProtection="0">
      <alignment horizontal="left" vertical="center"/>
    </xf>
    <xf numFmtId="0" fontId="4" fillId="0" borderId="1">
      <alignment horizontal="left" vertical="center"/>
    </xf>
    <xf numFmtId="168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4" fontId="3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5" fillId="0" borderId="36" applyNumberFormat="0" applyFill="0" applyAlignment="0" applyProtection="0"/>
    <xf numFmtId="0" fontId="16" fillId="0" borderId="0" applyNumberFormat="0" applyFill="0" applyBorder="0" applyAlignment="0" applyProtection="0"/>
  </cellStyleXfs>
  <cellXfs count="289">
    <xf numFmtId="0" fontId="0" fillId="0" borderId="0" xfId="0"/>
    <xf numFmtId="0" fontId="0" fillId="0" borderId="0" xfId="0"/>
    <xf numFmtId="0" fontId="0" fillId="5" borderId="0" xfId="0" applyFill="1" applyBorder="1"/>
    <xf numFmtId="2" fontId="1" fillId="5" borderId="0" xfId="1" applyNumberFormat="1" applyFont="1" applyFill="1" applyBorder="1" applyAlignment="1" applyProtection="1">
      <alignment horizontal="center"/>
      <protection locked="0"/>
    </xf>
    <xf numFmtId="0" fontId="1" fillId="5" borderId="0" xfId="1" applyFont="1" applyFill="1" applyBorder="1" applyAlignment="1" applyProtection="1">
      <alignment horizontal="center"/>
      <protection locked="0"/>
    </xf>
    <xf numFmtId="0" fontId="5" fillId="5" borderId="0" xfId="1" applyFont="1" applyFill="1" applyBorder="1" applyAlignment="1" applyProtection="1">
      <alignment horizontal="center"/>
      <protection locked="0"/>
    </xf>
    <xf numFmtId="0" fontId="1" fillId="5" borderId="0" xfId="1" applyFill="1" applyBorder="1" applyProtection="1">
      <protection locked="0"/>
    </xf>
    <xf numFmtId="0" fontId="5" fillId="5" borderId="0" xfId="1" applyFont="1" applyFill="1" applyBorder="1" applyAlignment="1" applyProtection="1">
      <protection locked="0"/>
    </xf>
    <xf numFmtId="0" fontId="6" fillId="0" borderId="2" xfId="0" applyFont="1" applyBorder="1"/>
    <xf numFmtId="164" fontId="6" fillId="0" borderId="2" xfId="0" applyNumberFormat="1" applyFont="1" applyBorder="1"/>
    <xf numFmtId="0" fontId="6" fillId="0" borderId="16" xfId="0" applyFont="1" applyBorder="1"/>
    <xf numFmtId="164" fontId="6" fillId="0" borderId="16" xfId="0" applyNumberFormat="1" applyFont="1" applyBorder="1"/>
    <xf numFmtId="1" fontId="6" fillId="0" borderId="16" xfId="0" applyNumberFormat="1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18" xfId="0" applyFont="1" applyBorder="1"/>
    <xf numFmtId="0" fontId="6" fillId="0" borderId="0" xfId="0" applyFont="1" applyBorder="1"/>
    <xf numFmtId="2" fontId="6" fillId="0" borderId="0" xfId="0" applyNumberFormat="1" applyFont="1" applyBorder="1"/>
    <xf numFmtId="164" fontId="6" fillId="0" borderId="0" xfId="0" applyNumberFormat="1" applyFont="1" applyBorder="1"/>
    <xf numFmtId="1" fontId="6" fillId="0" borderId="0" xfId="0" applyNumberFormat="1" applyFont="1" applyBorder="1"/>
    <xf numFmtId="164" fontId="6" fillId="0" borderId="2" xfId="0" applyNumberFormat="1" applyFont="1" applyBorder="1" applyAlignment="1">
      <alignment horizontal="right"/>
    </xf>
    <xf numFmtId="0" fontId="1" fillId="5" borderId="15" xfId="1" applyFont="1" applyFill="1" applyBorder="1" applyAlignment="1" applyProtection="1">
      <alignment horizontal="left"/>
      <protection locked="0"/>
    </xf>
    <xf numFmtId="0" fontId="0" fillId="0" borderId="0" xfId="0" applyBorder="1"/>
    <xf numFmtId="0" fontId="1" fillId="0" borderId="0" xfId="1" applyNumberFormat="1" applyProtection="1">
      <protection locked="0"/>
    </xf>
    <xf numFmtId="0" fontId="1" fillId="0" borderId="0" xfId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0" fontId="1" fillId="0" borderId="0" xfId="1" applyBorder="1" applyAlignment="1" applyProtection="1">
      <protection locked="0"/>
    </xf>
    <xf numFmtId="0" fontId="1" fillId="0" borderId="0" xfId="1" applyBorder="1" applyAlignment="1" applyProtection="1">
      <alignment horizontal="center"/>
      <protection locked="0"/>
    </xf>
    <xf numFmtId="0" fontId="1" fillId="0" borderId="0" xfId="1" applyBorder="1" applyProtection="1">
      <protection locked="0"/>
    </xf>
    <xf numFmtId="0" fontId="1" fillId="0" borderId="0" xfId="1" applyAlignment="1" applyProtection="1">
      <alignment horizontal="center"/>
      <protection locked="0"/>
    </xf>
    <xf numFmtId="0" fontId="9" fillId="0" borderId="0" xfId="1" applyNumberFormat="1" applyFont="1" applyBorder="1" applyAlignment="1" applyProtection="1">
      <protection locked="0"/>
    </xf>
    <xf numFmtId="0" fontId="1" fillId="0" borderId="0" xfId="1" applyNumberFormat="1" applyBorder="1" applyAlignment="1" applyProtection="1">
      <protection locked="0"/>
    </xf>
    <xf numFmtId="0" fontId="1" fillId="0" borderId="26" xfId="1" applyNumberFormat="1" applyBorder="1" applyAlignment="1" applyProtection="1">
      <protection locked="0"/>
    </xf>
    <xf numFmtId="0" fontId="1" fillId="0" borderId="0" xfId="1" applyNumberFormat="1" applyBorder="1" applyAlignment="1" applyProtection="1">
      <alignment horizontal="left"/>
      <protection locked="0"/>
    </xf>
    <xf numFmtId="0" fontId="1" fillId="0" borderId="26" xfId="1" applyBorder="1" applyAlignment="1" applyProtection="1">
      <alignment horizontal="center"/>
      <protection locked="0"/>
    </xf>
    <xf numFmtId="0" fontId="1" fillId="0" borderId="26" xfId="1" applyBorder="1" applyProtection="1">
      <protection locked="0"/>
    </xf>
    <xf numFmtId="0" fontId="1" fillId="0" borderId="23" xfId="1" applyBorder="1" applyProtection="1">
      <protection locked="0"/>
    </xf>
    <xf numFmtId="0" fontId="5" fillId="0" borderId="28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1" fillId="0" borderId="28" xfId="1" applyBorder="1" applyProtection="1">
      <protection locked="0"/>
    </xf>
    <xf numFmtId="0" fontId="10" fillId="0" borderId="31" xfId="1" applyNumberFormat="1" applyFont="1" applyBorder="1" applyAlignment="1" applyProtection="1">
      <alignment horizontal="center"/>
      <protection locked="0"/>
    </xf>
    <xf numFmtId="0" fontId="10" fillId="0" borderId="25" xfId="1" applyFont="1" applyBorder="1" applyAlignment="1" applyProtection="1">
      <alignment horizontal="center"/>
      <protection locked="0"/>
    </xf>
    <xf numFmtId="0" fontId="8" fillId="0" borderId="22" xfId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right"/>
      <protection locked="0"/>
    </xf>
    <xf numFmtId="0" fontId="5" fillId="0" borderId="27" xfId="1" applyFont="1" applyBorder="1" applyAlignment="1" applyProtection="1">
      <alignment horizontal="center"/>
      <protection locked="0"/>
    </xf>
    <xf numFmtId="0" fontId="5" fillId="0" borderId="22" xfId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5" fillId="0" borderId="23" xfId="1" applyNumberFormat="1" applyFont="1" applyBorder="1" applyAlignment="1" applyProtection="1">
      <alignment horizontal="center"/>
      <protection locked="0"/>
    </xf>
    <xf numFmtId="0" fontId="5" fillId="0" borderId="0" xfId="1" applyFont="1" applyBorder="1" applyAlignment="1" applyProtection="1">
      <alignment horizontal="center"/>
      <protection locked="0"/>
    </xf>
    <xf numFmtId="0" fontId="11" fillId="0" borderId="32" xfId="1" applyFont="1" applyBorder="1" applyAlignment="1" applyProtection="1">
      <alignment horizontal="center"/>
      <protection locked="0"/>
    </xf>
    <xf numFmtId="0" fontId="5" fillId="0" borderId="22" xfId="1" applyFont="1" applyFill="1" applyBorder="1" applyAlignment="1" applyProtection="1">
      <alignment horizontal="center"/>
      <protection locked="0"/>
    </xf>
    <xf numFmtId="2" fontId="5" fillId="0" borderId="22" xfId="1" applyNumberFormat="1" applyFont="1" applyBorder="1" applyAlignment="1" applyProtection="1">
      <alignment horizontal="center"/>
      <protection locked="0"/>
    </xf>
    <xf numFmtId="0" fontId="1" fillId="0" borderId="22" xfId="1" applyNumberFormat="1" applyFont="1" applyBorder="1" applyAlignment="1" applyProtection="1">
      <alignment horizontal="center" vertical="center"/>
      <protection locked="0"/>
    </xf>
    <xf numFmtId="0" fontId="8" fillId="0" borderId="22" xfId="1" applyFont="1" applyBorder="1" applyAlignment="1" applyProtection="1">
      <alignment horizontal="center" vertical="center"/>
      <protection locked="0"/>
    </xf>
    <xf numFmtId="0" fontId="5" fillId="0" borderId="27" xfId="1" applyFont="1" applyBorder="1" applyAlignment="1" applyProtection="1">
      <alignment horizontal="right"/>
      <protection locked="0"/>
    </xf>
    <xf numFmtId="0" fontId="12" fillId="0" borderId="27" xfId="1" applyFont="1" applyBorder="1" applyAlignment="1" applyProtection="1">
      <alignment horizontal="center" vertical="center"/>
      <protection locked="0"/>
    </xf>
    <xf numFmtId="0" fontId="1" fillId="0" borderId="22" xfId="1" applyFont="1" applyFill="1" applyBorder="1" applyAlignment="1" applyProtection="1">
      <alignment horizontal="center"/>
      <protection locked="0"/>
    </xf>
    <xf numFmtId="0" fontId="1" fillId="0" borderId="1" xfId="1" applyBorder="1" applyAlignment="1" applyProtection="1">
      <alignment horizontal="center"/>
      <protection locked="0"/>
    </xf>
    <xf numFmtId="0" fontId="1" fillId="0" borderId="22" xfId="1" applyFont="1" applyBorder="1" applyAlignment="1" applyProtection="1">
      <alignment horizontal="center"/>
      <protection locked="0"/>
    </xf>
    <xf numFmtId="0" fontId="1" fillId="0" borderId="22" xfId="1" applyNumberFormat="1" applyBorder="1" applyAlignment="1" applyProtection="1">
      <alignment horizontal="center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12" fillId="0" borderId="22" xfId="1" applyFont="1" applyBorder="1" applyAlignment="1" applyProtection="1">
      <alignment horizontal="center" vertical="center"/>
      <protection locked="0"/>
    </xf>
    <xf numFmtId="2" fontId="13" fillId="0" borderId="28" xfId="1" applyNumberFormat="1" applyFont="1" applyBorder="1" applyAlignment="1" applyProtection="1">
      <protection hidden="1"/>
    </xf>
    <xf numFmtId="171" fontId="1" fillId="0" borderId="22" xfId="1" applyNumberFormat="1" applyBorder="1" applyAlignment="1" applyProtection="1">
      <alignment horizontal="center"/>
      <protection hidden="1"/>
    </xf>
    <xf numFmtId="0" fontId="5" fillId="0" borderId="22" xfId="1" applyNumberFormat="1" applyFont="1" applyBorder="1" applyAlignment="1" applyProtection="1">
      <alignment horizontal="center"/>
      <protection hidden="1"/>
    </xf>
    <xf numFmtId="2" fontId="1" fillId="0" borderId="22" xfId="1" applyNumberFormat="1" applyFont="1" applyBorder="1" applyAlignment="1" applyProtection="1">
      <alignment horizontal="center"/>
      <protection hidden="1"/>
    </xf>
    <xf numFmtId="49" fontId="1" fillId="0" borderId="22" xfId="1" applyNumberFormat="1" applyFont="1" applyBorder="1" applyAlignment="1" applyProtection="1">
      <alignment horizontal="center"/>
      <protection locked="0"/>
    </xf>
    <xf numFmtId="0" fontId="1" fillId="0" borderId="23" xfId="1" applyBorder="1" applyAlignment="1" applyProtection="1">
      <alignment horizontal="center"/>
      <protection locked="0"/>
    </xf>
    <xf numFmtId="0" fontId="1" fillId="0" borderId="0" xfId="1" applyNumberFormat="1" applyAlignment="1" applyProtection="1">
      <alignment horizontal="center"/>
      <protection locked="0"/>
    </xf>
    <xf numFmtId="2" fontId="13" fillId="0" borderId="25" xfId="1" applyNumberFormat="1" applyFont="1" applyBorder="1" applyAlignment="1" applyProtection="1">
      <protection hidden="1"/>
    </xf>
    <xf numFmtId="0" fontId="1" fillId="0" borderId="22" xfId="1" applyNumberFormat="1" applyFont="1" applyBorder="1" applyAlignment="1" applyProtection="1">
      <alignment horizontal="center"/>
      <protection locked="0"/>
    </xf>
    <xf numFmtId="0" fontId="5" fillId="0" borderId="25" xfId="1" applyFont="1" applyBorder="1" applyAlignment="1" applyProtection="1">
      <protection locked="0"/>
    </xf>
    <xf numFmtId="0" fontId="1" fillId="0" borderId="0" xfId="1" applyNumberFormat="1" applyFont="1" applyBorder="1" applyAlignment="1" applyProtection="1">
      <alignment horizontal="center"/>
      <protection locked="0"/>
    </xf>
    <xf numFmtId="0" fontId="12" fillId="0" borderId="22" xfId="1" applyNumberFormat="1" applyFont="1" applyBorder="1" applyAlignment="1" applyProtection="1">
      <alignment horizontal="center" vertical="center"/>
      <protection locked="0"/>
    </xf>
    <xf numFmtId="0" fontId="5" fillId="0" borderId="25" xfId="1" applyFont="1" applyBorder="1" applyAlignment="1" applyProtection="1">
      <alignment horizontal="center"/>
      <protection locked="0"/>
    </xf>
    <xf numFmtId="0" fontId="1" fillId="0" borderId="23" xfId="1" applyFill="1" applyBorder="1" applyAlignment="1" applyProtection="1">
      <alignment horizontal="center"/>
      <protection locked="0"/>
    </xf>
    <xf numFmtId="0" fontId="8" fillId="0" borderId="22" xfId="1" applyFont="1" applyFill="1" applyBorder="1" applyAlignment="1" applyProtection="1">
      <alignment horizontal="center" vertical="center"/>
      <protection locked="0"/>
    </xf>
    <xf numFmtId="0" fontId="5" fillId="0" borderId="24" xfId="1" applyFont="1" applyFill="1" applyBorder="1" applyAlignment="1" applyProtection="1">
      <alignment horizontal="right"/>
      <protection locked="0"/>
    </xf>
    <xf numFmtId="172" fontId="1" fillId="0" borderId="22" xfId="1" applyNumberFormat="1" applyBorder="1" applyAlignment="1" applyProtection="1">
      <alignment horizontal="center"/>
      <protection hidden="1"/>
    </xf>
    <xf numFmtId="0" fontId="1" fillId="0" borderId="22" xfId="1" applyNumberFormat="1" applyBorder="1" applyAlignment="1" applyProtection="1">
      <alignment horizontal="center"/>
      <protection hidden="1"/>
    </xf>
    <xf numFmtId="173" fontId="1" fillId="0" borderId="22" xfId="1" applyNumberFormat="1" applyBorder="1" applyAlignment="1" applyProtection="1">
      <alignment horizontal="center"/>
      <protection hidden="1"/>
    </xf>
    <xf numFmtId="2" fontId="1" fillId="0" borderId="22" xfId="1" applyNumberFormat="1" applyBorder="1" applyAlignment="1" applyProtection="1">
      <alignment horizontal="center"/>
      <protection hidden="1"/>
    </xf>
    <xf numFmtId="171" fontId="1" fillId="0" borderId="24" xfId="1" applyNumberFormat="1" applyBorder="1" applyAlignment="1" applyProtection="1">
      <alignment horizontal="center"/>
      <protection hidden="1"/>
    </xf>
    <xf numFmtId="0" fontId="1" fillId="0" borderId="25" xfId="1" applyBorder="1" applyAlignment="1" applyProtection="1">
      <alignment horizontal="center"/>
      <protection locked="0"/>
    </xf>
    <xf numFmtId="174" fontId="1" fillId="0" borderId="0" xfId="1" applyNumberFormat="1" applyProtection="1">
      <protection hidden="1"/>
    </xf>
    <xf numFmtId="0" fontId="5" fillId="0" borderId="0" xfId="1" applyFont="1" applyBorder="1" applyAlignment="1" applyProtection="1">
      <protection locked="0"/>
    </xf>
    <xf numFmtId="0" fontId="5" fillId="0" borderId="32" xfId="1" applyFont="1" applyBorder="1" applyAlignment="1" applyProtection="1">
      <alignment horizontal="center"/>
      <protection locked="0"/>
    </xf>
    <xf numFmtId="0" fontId="1" fillId="0" borderId="26" xfId="1" applyBorder="1" applyAlignment="1" applyProtection="1">
      <alignment horizontal="center"/>
      <protection locked="0"/>
    </xf>
    <xf numFmtId="171" fontId="1" fillId="0" borderId="32" xfId="1" applyNumberFormat="1" applyBorder="1" applyAlignment="1" applyProtection="1">
      <alignment horizontal="center"/>
      <protection hidden="1"/>
    </xf>
    <xf numFmtId="0" fontId="1" fillId="0" borderId="1" xfId="1" applyBorder="1" applyAlignment="1" applyProtection="1">
      <alignment horizontal="center"/>
      <protection locked="0"/>
    </xf>
    <xf numFmtId="0" fontId="1" fillId="0" borderId="0" xfId="1" applyFont="1" applyFill="1" applyBorder="1" applyAlignment="1" applyProtection="1">
      <alignment horizontal="center"/>
      <protection locked="0"/>
    </xf>
    <xf numFmtId="0" fontId="1" fillId="0" borderId="22" xfId="1" applyBorder="1" applyAlignment="1" applyProtection="1">
      <alignment horizontal="center"/>
      <protection locked="0"/>
    </xf>
    <xf numFmtId="0" fontId="1" fillId="0" borderId="1" xfId="1" applyBorder="1" applyProtection="1">
      <protection locked="0"/>
    </xf>
    <xf numFmtId="0" fontId="1" fillId="0" borderId="0" xfId="1" applyNumberFormat="1" applyFont="1" applyBorder="1" applyAlignment="1" applyProtection="1">
      <protection hidden="1"/>
    </xf>
    <xf numFmtId="0" fontId="1" fillId="0" borderId="29" xfId="1" applyBorder="1" applyAlignment="1" applyProtection="1">
      <alignment horizontal="left"/>
      <protection locked="0"/>
    </xf>
    <xf numFmtId="0" fontId="1" fillId="0" borderId="26" xfId="1" applyBorder="1" applyAlignment="1" applyProtection="1">
      <alignment horizontal="left"/>
      <protection locked="0"/>
    </xf>
    <xf numFmtId="0" fontId="1" fillId="0" borderId="30" xfId="1" applyBorder="1" applyAlignment="1" applyProtection="1">
      <alignment horizontal="left"/>
      <protection locked="0"/>
    </xf>
    <xf numFmtId="0" fontId="1" fillId="0" borderId="24" xfId="1" applyBorder="1" applyAlignment="1" applyProtection="1">
      <alignment horizontal="left"/>
      <protection locked="0"/>
    </xf>
    <xf numFmtId="0" fontId="1" fillId="0" borderId="1" xfId="1" applyBorder="1" applyAlignment="1" applyProtection="1">
      <alignment horizontal="left"/>
      <protection locked="0"/>
    </xf>
    <xf numFmtId="0" fontId="1" fillId="0" borderId="24" xfId="1" applyBorder="1" applyAlignment="1" applyProtection="1">
      <alignment horizontal="left"/>
      <protection locked="0"/>
    </xf>
    <xf numFmtId="0" fontId="1" fillId="0" borderId="1" xfId="1" applyBorder="1" applyAlignment="1" applyProtection="1">
      <alignment horizontal="left"/>
      <protection locked="0"/>
    </xf>
    <xf numFmtId="171" fontId="1" fillId="0" borderId="24" xfId="1" applyNumberFormat="1" applyBorder="1" applyAlignment="1" applyProtection="1">
      <alignment horizontal="center"/>
      <protection locked="0"/>
    </xf>
    <xf numFmtId="171" fontId="1" fillId="0" borderId="22" xfId="1" applyNumberFormat="1" applyBorder="1" applyAlignment="1" applyProtection="1">
      <alignment horizontal="center"/>
      <protection locked="0"/>
    </xf>
    <xf numFmtId="0" fontId="1" fillId="0" borderId="33" xfId="1" applyBorder="1" applyAlignment="1" applyProtection="1">
      <protection locked="0"/>
    </xf>
    <xf numFmtId="171" fontId="1" fillId="0" borderId="33" xfId="1" applyNumberFormat="1" applyBorder="1" applyAlignment="1" applyProtection="1">
      <alignment horizontal="center"/>
      <protection hidden="1"/>
    </xf>
    <xf numFmtId="175" fontId="1" fillId="0" borderId="33" xfId="1" applyNumberFormat="1" applyBorder="1" applyAlignment="1" applyProtection="1">
      <protection hidden="1"/>
    </xf>
    <xf numFmtId="0" fontId="1" fillId="0" borderId="0" xfId="1" applyAlignment="1" applyProtection="1">
      <alignment horizontal="right"/>
      <protection locked="0"/>
    </xf>
    <xf numFmtId="0" fontId="1" fillId="0" borderId="0" xfId="1" applyBorder="1" applyAlignment="1"/>
    <xf numFmtId="171" fontId="1" fillId="0" borderId="0" xfId="1" applyNumberFormat="1" applyBorder="1" applyAlignment="1" applyProtection="1">
      <alignment horizontal="center"/>
      <protection hidden="1"/>
    </xf>
    <xf numFmtId="175" fontId="1" fillId="0" borderId="0" xfId="1" applyNumberFormat="1" applyBorder="1" applyAlignment="1" applyProtection="1">
      <protection hidden="1"/>
    </xf>
    <xf numFmtId="0" fontId="1" fillId="0" borderId="0" xfId="1" applyBorder="1" applyAlignment="1" applyProtection="1">
      <alignment horizontal="center"/>
      <protection locked="0"/>
    </xf>
    <xf numFmtId="0" fontId="1" fillId="5" borderId="43" xfId="1" applyFont="1" applyFill="1" applyBorder="1" applyAlignment="1" applyProtection="1">
      <alignment horizontal="left"/>
      <protection locked="0"/>
    </xf>
    <xf numFmtId="0" fontId="1" fillId="5" borderId="45" xfId="1" applyFont="1" applyFill="1" applyBorder="1" applyAlignment="1" applyProtection="1">
      <alignment horizontal="left"/>
      <protection locked="0"/>
    </xf>
    <xf numFmtId="0" fontId="1" fillId="5" borderId="47" xfId="1" applyFont="1" applyFill="1" applyBorder="1" applyAlignment="1" applyProtection="1">
      <alignment horizontal="left"/>
      <protection locked="0"/>
    </xf>
    <xf numFmtId="0" fontId="1" fillId="5" borderId="40" xfId="1" applyFont="1" applyFill="1" applyBorder="1" applyAlignment="1" applyProtection="1">
      <alignment horizontal="left"/>
      <protection locked="0"/>
    </xf>
    <xf numFmtId="2" fontId="0" fillId="5" borderId="42" xfId="0" applyNumberFormat="1" applyFill="1" applyBorder="1" applyAlignment="1">
      <alignment horizontal="center"/>
    </xf>
    <xf numFmtId="2" fontId="0" fillId="5" borderId="44" xfId="0" applyNumberFormat="1" applyFill="1" applyBorder="1" applyAlignment="1">
      <alignment horizontal="center"/>
    </xf>
    <xf numFmtId="2" fontId="0" fillId="5" borderId="37" xfId="0" applyNumberFormat="1" applyFill="1" applyBorder="1" applyAlignment="1">
      <alignment horizontal="center"/>
    </xf>
    <xf numFmtId="2" fontId="1" fillId="5" borderId="40" xfId="1" applyNumberFormat="1" applyFont="1" applyFill="1" applyBorder="1" applyAlignment="1" applyProtection="1">
      <alignment horizontal="left"/>
      <protection locked="0"/>
    </xf>
    <xf numFmtId="2" fontId="1" fillId="5" borderId="43" xfId="1" applyNumberFormat="1" applyFont="1" applyFill="1" applyBorder="1" applyAlignment="1" applyProtection="1">
      <alignment horizontal="left"/>
      <protection locked="0"/>
    </xf>
    <xf numFmtId="2" fontId="1" fillId="5" borderId="45" xfId="1" applyNumberFormat="1" applyFont="1" applyFill="1" applyBorder="1" applyAlignment="1" applyProtection="1">
      <alignment horizontal="left"/>
      <protection locked="0"/>
    </xf>
    <xf numFmtId="0" fontId="1" fillId="5" borderId="43" xfId="1" applyFill="1" applyBorder="1" applyProtection="1">
      <protection locked="0"/>
    </xf>
    <xf numFmtId="0" fontId="1" fillId="5" borderId="48" xfId="1" applyFont="1" applyFill="1" applyBorder="1" applyAlignment="1" applyProtection="1">
      <protection locked="0"/>
    </xf>
    <xf numFmtId="1" fontId="5" fillId="5" borderId="49" xfId="1" applyNumberFormat="1" applyFont="1" applyFill="1" applyBorder="1" applyAlignment="1" applyProtection="1">
      <protection locked="0"/>
    </xf>
    <xf numFmtId="0" fontId="1" fillId="5" borderId="43" xfId="1" applyFill="1" applyBorder="1" applyAlignment="1" applyProtection="1">
      <protection locked="0"/>
    </xf>
    <xf numFmtId="0" fontId="5" fillId="5" borderId="44" xfId="1" applyFont="1" applyFill="1" applyBorder="1" applyAlignment="1" applyProtection="1">
      <protection locked="0"/>
    </xf>
    <xf numFmtId="0" fontId="1" fillId="5" borderId="45" xfId="1" applyFill="1" applyBorder="1" applyAlignment="1" applyProtection="1">
      <alignment horizontal="left"/>
      <protection locked="0"/>
    </xf>
    <xf numFmtId="0" fontId="5" fillId="5" borderId="37" xfId="1" applyFont="1" applyFill="1" applyBorder="1" applyAlignment="1" applyProtection="1">
      <protection locked="0"/>
    </xf>
    <xf numFmtId="1" fontId="5" fillId="5" borderId="44" xfId="1" applyNumberFormat="1" applyFont="1" applyFill="1" applyBorder="1" applyAlignment="1" applyProtection="1">
      <protection locked="0"/>
    </xf>
    <xf numFmtId="1" fontId="5" fillId="5" borderId="37" xfId="1" applyNumberFormat="1" applyFont="1" applyFill="1" applyBorder="1" applyAlignment="1" applyProtection="1">
      <protection locked="0"/>
    </xf>
    <xf numFmtId="0" fontId="0" fillId="0" borderId="9" xfId="0" applyBorder="1"/>
    <xf numFmtId="0" fontId="1" fillId="5" borderId="9" xfId="1" applyFont="1" applyFill="1" applyBorder="1" applyAlignment="1" applyProtection="1">
      <alignment horizontal="left"/>
      <protection locked="0"/>
    </xf>
    <xf numFmtId="0" fontId="1" fillId="5" borderId="13" xfId="1" applyFont="1" applyFill="1" applyBorder="1" applyAlignment="1" applyProtection="1">
      <alignment horizontal="left"/>
      <protection locked="0"/>
    </xf>
    <xf numFmtId="0" fontId="1" fillId="5" borderId="56" xfId="1" applyFont="1" applyFill="1" applyBorder="1" applyAlignment="1" applyProtection="1">
      <alignment horizontal="left"/>
      <protection locked="0"/>
    </xf>
    <xf numFmtId="0" fontId="0" fillId="0" borderId="8" xfId="0" applyBorder="1"/>
    <xf numFmtId="0" fontId="0" fillId="0" borderId="14" xfId="0" applyBorder="1"/>
    <xf numFmtId="2" fontId="0" fillId="0" borderId="8" xfId="0" applyNumberFormat="1" applyBorder="1"/>
    <xf numFmtId="2" fontId="0" fillId="0" borderId="14" xfId="0" applyNumberFormat="1" applyBorder="1"/>
    <xf numFmtId="0" fontId="1" fillId="5" borderId="9" xfId="1" applyFont="1" applyFill="1" applyBorder="1" applyAlignment="1" applyProtection="1">
      <protection locked="0"/>
    </xf>
    <xf numFmtId="0" fontId="1" fillId="5" borderId="13" xfId="1" applyFont="1" applyFill="1" applyBorder="1" applyAlignment="1" applyProtection="1">
      <protection locked="0"/>
    </xf>
    <xf numFmtId="0" fontId="0" fillId="5" borderId="6" xfId="0" applyFill="1" applyBorder="1" applyAlignment="1"/>
    <xf numFmtId="0" fontId="0" fillId="0" borderId="7" xfId="0" applyBorder="1" applyAlignment="1"/>
    <xf numFmtId="0" fontId="0" fillId="5" borderId="0" xfId="0" applyFill="1" applyBorder="1" applyAlignment="1"/>
    <xf numFmtId="0" fontId="0" fillId="0" borderId="8" xfId="0" applyBorder="1" applyAlignment="1"/>
    <xf numFmtId="0" fontId="0" fillId="5" borderId="4" xfId="0" applyFill="1" applyBorder="1" applyAlignment="1"/>
    <xf numFmtId="0" fontId="0" fillId="0" borderId="14" xfId="0" applyBorder="1" applyAlignment="1"/>
    <xf numFmtId="0" fontId="1" fillId="5" borderId="9" xfId="1" applyFill="1" applyBorder="1" applyAlignment="1" applyProtection="1">
      <protection locked="0"/>
    </xf>
    <xf numFmtId="0" fontId="1" fillId="5" borderId="13" xfId="1" applyFill="1" applyBorder="1" applyAlignment="1" applyProtection="1">
      <protection locked="0"/>
    </xf>
    <xf numFmtId="0" fontId="1" fillId="5" borderId="57" xfId="1" applyFont="1" applyFill="1" applyBorder="1" applyAlignment="1" applyProtection="1">
      <protection locked="0"/>
    </xf>
    <xf numFmtId="0" fontId="6" fillId="0" borderId="8" xfId="0" applyFont="1" applyBorder="1"/>
    <xf numFmtId="0" fontId="6" fillId="0" borderId="14" xfId="0" applyFont="1" applyBorder="1"/>
    <xf numFmtId="0" fontId="6" fillId="0" borderId="9" xfId="0" applyFont="1" applyBorder="1"/>
    <xf numFmtId="0" fontId="6" fillId="0" borderId="13" xfId="0" applyFont="1" applyBorder="1"/>
    <xf numFmtId="0" fontId="6" fillId="0" borderId="43" xfId="0" applyFont="1" applyBorder="1"/>
    <xf numFmtId="0" fontId="6" fillId="0" borderId="45" xfId="0" applyFont="1" applyBorder="1"/>
    <xf numFmtId="0" fontId="7" fillId="2" borderId="59" xfId="0" applyFont="1" applyFill="1" applyBorder="1"/>
    <xf numFmtId="0" fontId="7" fillId="2" borderId="60" xfId="0" applyFont="1" applyFill="1" applyBorder="1"/>
    <xf numFmtId="0" fontId="7" fillId="2" borderId="61" xfId="0" applyFont="1" applyFill="1" applyBorder="1"/>
    <xf numFmtId="0" fontId="7" fillId="2" borderId="62" xfId="0" applyFont="1" applyFill="1" applyBorder="1"/>
    <xf numFmtId="0" fontId="0" fillId="0" borderId="63" xfId="0" applyBorder="1"/>
    <xf numFmtId="0" fontId="7" fillId="2" borderId="67" xfId="0" applyFont="1" applyFill="1" applyBorder="1"/>
    <xf numFmtId="0" fontId="7" fillId="2" borderId="68" xfId="0" applyFont="1" applyFill="1" applyBorder="1"/>
    <xf numFmtId="0" fontId="16" fillId="0" borderId="38" xfId="16" applyBorder="1"/>
    <xf numFmtId="0" fontId="6" fillId="0" borderId="69" xfId="0" applyFont="1" applyBorder="1"/>
    <xf numFmtId="0" fontId="16" fillId="0" borderId="39" xfId="16" applyBorder="1"/>
    <xf numFmtId="0" fontId="6" fillId="0" borderId="71" xfId="0" applyFont="1" applyBorder="1"/>
    <xf numFmtId="164" fontId="6" fillId="0" borderId="71" xfId="0" applyNumberFormat="1" applyFont="1" applyBorder="1"/>
    <xf numFmtId="1" fontId="6" fillId="0" borderId="71" xfId="0" applyNumberFormat="1" applyFont="1" applyBorder="1"/>
    <xf numFmtId="0" fontId="6" fillId="0" borderId="72" xfId="0" applyFont="1" applyBorder="1"/>
    <xf numFmtId="0" fontId="6" fillId="0" borderId="74" xfId="0" applyFont="1" applyBorder="1"/>
    <xf numFmtId="164" fontId="6" fillId="0" borderId="74" xfId="0" applyNumberFormat="1" applyFont="1" applyBorder="1"/>
    <xf numFmtId="0" fontId="6" fillId="0" borderId="75" xfId="0" applyFont="1" applyBorder="1"/>
    <xf numFmtId="0" fontId="6" fillId="0" borderId="76" xfId="0" applyFont="1" applyBorder="1"/>
    <xf numFmtId="0" fontId="6" fillId="0" borderId="77" xfId="0" applyFont="1" applyBorder="1"/>
    <xf numFmtId="0" fontId="7" fillId="0" borderId="17" xfId="0" applyFont="1" applyBorder="1"/>
    <xf numFmtId="0" fontId="7" fillId="0" borderId="19" xfId="0" applyFont="1" applyBorder="1"/>
    <xf numFmtId="0" fontId="7" fillId="0" borderId="70" xfId="0" applyFont="1" applyBorder="1"/>
    <xf numFmtId="0" fontId="7" fillId="0" borderId="16" xfId="0" applyFont="1" applyBorder="1"/>
    <xf numFmtId="0" fontId="7" fillId="0" borderId="2" xfId="0" applyFont="1" applyBorder="1"/>
    <xf numFmtId="0" fontId="7" fillId="0" borderId="71" xfId="0" applyFont="1" applyBorder="1"/>
    <xf numFmtId="2" fontId="7" fillId="0" borderId="16" xfId="0" applyNumberFormat="1" applyFont="1" applyBorder="1"/>
    <xf numFmtId="2" fontId="7" fillId="0" borderId="2" xfId="0" applyNumberFormat="1" applyFont="1" applyBorder="1"/>
    <xf numFmtId="2" fontId="7" fillId="0" borderId="71" xfId="0" applyNumberFormat="1" applyFont="1" applyBorder="1"/>
    <xf numFmtId="0" fontId="7" fillId="0" borderId="73" xfId="0" applyFont="1" applyBorder="1"/>
    <xf numFmtId="0" fontId="7" fillId="0" borderId="74" xfId="0" applyFont="1" applyBorder="1"/>
    <xf numFmtId="2" fontId="7" fillId="0" borderId="74" xfId="0" applyNumberFormat="1" applyFont="1" applyBorder="1"/>
    <xf numFmtId="0" fontId="15" fillId="0" borderId="36" xfId="15"/>
    <xf numFmtId="2" fontId="1" fillId="0" borderId="42" xfId="14" applyNumberFormat="1" applyFont="1" applyBorder="1" applyAlignment="1" applyProtection="1">
      <protection locked="0"/>
    </xf>
    <xf numFmtId="2" fontId="1" fillId="0" borderId="44" xfId="14" applyNumberFormat="1" applyFont="1" applyBorder="1" applyAlignment="1" applyProtection="1">
      <protection locked="0"/>
    </xf>
    <xf numFmtId="2" fontId="1" fillId="0" borderId="37" xfId="14" applyNumberFormat="1" applyFont="1" applyBorder="1" applyAlignment="1" applyProtection="1">
      <protection locked="0"/>
    </xf>
    <xf numFmtId="1" fontId="1" fillId="5" borderId="58" xfId="1" applyNumberFormat="1" applyFont="1" applyFill="1" applyBorder="1" applyAlignment="1" applyProtection="1">
      <protection locked="0"/>
    </xf>
    <xf numFmtId="0" fontId="1" fillId="5" borderId="8" xfId="1" applyFont="1" applyFill="1" applyBorder="1" applyAlignment="1" applyProtection="1">
      <protection locked="0"/>
    </xf>
    <xf numFmtId="0" fontId="1" fillId="5" borderId="14" xfId="1" applyFont="1" applyFill="1" applyBorder="1" applyAlignment="1" applyProtection="1">
      <protection locked="0"/>
    </xf>
    <xf numFmtId="0" fontId="6" fillId="5" borderId="6" xfId="0" applyFont="1" applyFill="1" applyBorder="1" applyAlignment="1"/>
    <xf numFmtId="0" fontId="6" fillId="0" borderId="7" xfId="0" applyFont="1" applyBorder="1" applyAlignment="1"/>
    <xf numFmtId="0" fontId="6" fillId="5" borderId="0" xfId="0" applyFont="1" applyFill="1" applyBorder="1" applyAlignment="1"/>
    <xf numFmtId="0" fontId="6" fillId="0" borderId="8" xfId="0" applyFont="1" applyBorder="1" applyAlignment="1"/>
    <xf numFmtId="0" fontId="6" fillId="5" borderId="4" xfId="0" applyFont="1" applyFill="1" applyBorder="1" applyAlignment="1"/>
    <xf numFmtId="0" fontId="6" fillId="0" borderId="14" xfId="0" applyFont="1" applyBorder="1" applyAlignment="1"/>
    <xf numFmtId="0" fontId="1" fillId="5" borderId="9" xfId="1" applyFont="1" applyFill="1" applyBorder="1" applyAlignment="1" applyProtection="1">
      <alignment horizontal="left"/>
      <protection locked="0"/>
    </xf>
    <xf numFmtId="0" fontId="1" fillId="5" borderId="0" xfId="1" applyFont="1" applyFill="1" applyBorder="1" applyAlignment="1" applyProtection="1">
      <alignment horizontal="left"/>
      <protection locked="0"/>
    </xf>
    <xf numFmtId="9" fontId="1" fillId="0" borderId="0" xfId="1" applyNumberFormat="1" applyFont="1" applyBorder="1" applyAlignment="1" applyProtection="1">
      <alignment horizontal="center"/>
      <protection locked="0"/>
    </xf>
    <xf numFmtId="9" fontId="1" fillId="0" borderId="44" xfId="1" applyNumberFormat="1" applyFont="1" applyBorder="1" applyAlignment="1" applyProtection="1">
      <alignment horizontal="center"/>
      <protection locked="0"/>
    </xf>
    <xf numFmtId="9" fontId="1" fillId="0" borderId="46" xfId="1" applyNumberFormat="1" applyFont="1" applyBorder="1" applyAlignment="1" applyProtection="1">
      <alignment horizontal="center"/>
      <protection locked="0"/>
    </xf>
    <xf numFmtId="9" fontId="1" fillId="0" borderId="37" xfId="1" applyNumberFormat="1" applyFont="1" applyBorder="1" applyAlignment="1" applyProtection="1">
      <alignment horizontal="center"/>
      <protection locked="0"/>
    </xf>
    <xf numFmtId="0" fontId="5" fillId="4" borderId="10" xfId="1" applyFont="1" applyFill="1" applyBorder="1" applyAlignment="1" applyProtection="1">
      <alignment horizontal="center"/>
      <protection locked="0"/>
    </xf>
    <xf numFmtId="0" fontId="5" fillId="4" borderId="11" xfId="1" applyFont="1" applyFill="1" applyBorder="1" applyAlignment="1" applyProtection="1">
      <alignment horizontal="center"/>
      <protection locked="0"/>
    </xf>
    <xf numFmtId="0" fontId="5" fillId="4" borderId="12" xfId="1" applyFont="1" applyFill="1" applyBorder="1" applyAlignment="1" applyProtection="1">
      <alignment horizontal="center"/>
      <protection locked="0"/>
    </xf>
    <xf numFmtId="0" fontId="5" fillId="4" borderId="5" xfId="1" applyFont="1" applyFill="1" applyBorder="1" applyAlignment="1" applyProtection="1">
      <alignment horizontal="center"/>
      <protection locked="0"/>
    </xf>
    <xf numFmtId="0" fontId="5" fillId="4" borderId="7" xfId="1" applyFont="1" applyFill="1" applyBorder="1" applyAlignment="1" applyProtection="1">
      <alignment horizontal="center"/>
      <protection locked="0"/>
    </xf>
    <xf numFmtId="0" fontId="1" fillId="5" borderId="43" xfId="1" applyFont="1" applyFill="1" applyBorder="1" applyAlignment="1" applyProtection="1">
      <alignment horizontal="left"/>
      <protection locked="0"/>
    </xf>
    <xf numFmtId="0" fontId="0" fillId="5" borderId="0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5" fillId="3" borderId="53" xfId="1" applyFont="1" applyFill="1" applyBorder="1" applyAlignment="1" applyProtection="1">
      <alignment horizontal="center"/>
      <protection locked="0"/>
    </xf>
    <xf numFmtId="0" fontId="5" fillId="3" borderId="55" xfId="1" applyFont="1" applyFill="1" applyBorder="1" applyAlignment="1" applyProtection="1">
      <alignment horizontal="center"/>
      <protection locked="0"/>
    </xf>
    <xf numFmtId="0" fontId="5" fillId="3" borderId="54" xfId="1" applyFont="1" applyFill="1" applyBorder="1" applyAlignment="1" applyProtection="1">
      <alignment horizontal="center"/>
      <protection locked="0"/>
    </xf>
    <xf numFmtId="0" fontId="1" fillId="5" borderId="40" xfId="1" applyFont="1" applyFill="1" applyBorder="1" applyAlignment="1" applyProtection="1">
      <alignment horizontal="left"/>
      <protection locked="0"/>
    </xf>
    <xf numFmtId="0" fontId="1" fillId="5" borderId="41" xfId="1" applyFont="1" applyFill="1" applyBorder="1" applyAlignment="1" applyProtection="1">
      <alignment horizontal="left"/>
      <protection locked="0"/>
    </xf>
    <xf numFmtId="0" fontId="0" fillId="5" borderId="41" xfId="0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1" fontId="5" fillId="5" borderId="0" xfId="1" applyNumberFormat="1" applyFont="1" applyFill="1" applyBorder="1" applyAlignment="1" applyProtection="1">
      <alignment horizontal="center"/>
      <protection locked="0"/>
    </xf>
    <xf numFmtId="1" fontId="5" fillId="5" borderId="44" xfId="1" applyNumberFormat="1" applyFont="1" applyFill="1" applyBorder="1" applyAlignment="1" applyProtection="1">
      <alignment horizontal="center"/>
      <protection locked="0"/>
    </xf>
    <xf numFmtId="1" fontId="5" fillId="5" borderId="46" xfId="1" applyNumberFormat="1" applyFont="1" applyFill="1" applyBorder="1" applyAlignment="1" applyProtection="1">
      <alignment horizontal="center"/>
      <protection locked="0"/>
    </xf>
    <xf numFmtId="1" fontId="5" fillId="5" borderId="37" xfId="1" applyNumberFormat="1" applyFont="1" applyFill="1" applyBorder="1" applyAlignment="1" applyProtection="1">
      <alignment horizontal="center"/>
      <protection locked="0"/>
    </xf>
    <xf numFmtId="0" fontId="5" fillId="3" borderId="40" xfId="1" applyFont="1" applyFill="1" applyBorder="1" applyAlignment="1" applyProtection="1">
      <alignment horizontal="center"/>
      <protection locked="0"/>
    </xf>
    <xf numFmtId="0" fontId="5" fillId="3" borderId="41" xfId="1" applyFont="1" applyFill="1" applyBorder="1" applyAlignment="1" applyProtection="1">
      <alignment horizontal="center"/>
      <protection locked="0"/>
    </xf>
    <xf numFmtId="0" fontId="5" fillId="3" borderId="42" xfId="1" applyFont="1" applyFill="1" applyBorder="1" applyAlignment="1" applyProtection="1">
      <alignment horizontal="center"/>
      <protection locked="0"/>
    </xf>
    <xf numFmtId="2" fontId="1" fillId="0" borderId="43" xfId="1" applyNumberFormat="1" applyBorder="1" applyAlignment="1" applyProtection="1">
      <alignment horizontal="left"/>
      <protection locked="0"/>
    </xf>
    <xf numFmtId="2" fontId="1" fillId="0" borderId="0" xfId="1" applyNumberFormat="1" applyBorder="1" applyAlignment="1" applyProtection="1">
      <alignment horizontal="left"/>
      <protection locked="0"/>
    </xf>
    <xf numFmtId="2" fontId="1" fillId="0" borderId="45" xfId="1" applyNumberFormat="1" applyBorder="1" applyAlignment="1" applyProtection="1">
      <alignment horizontal="left"/>
      <protection locked="0"/>
    </xf>
    <xf numFmtId="2" fontId="1" fillId="0" borderId="46" xfId="1" applyNumberFormat="1" applyBorder="1" applyAlignment="1" applyProtection="1">
      <alignment horizontal="left"/>
      <protection locked="0"/>
    </xf>
    <xf numFmtId="2" fontId="5" fillId="4" borderId="5" xfId="1" applyNumberFormat="1" applyFont="1" applyFill="1" applyBorder="1" applyAlignment="1" applyProtection="1">
      <alignment horizontal="center"/>
      <protection locked="0"/>
    </xf>
    <xf numFmtId="2" fontId="5" fillId="4" borderId="7" xfId="1" applyNumberFormat="1" applyFont="1" applyFill="1" applyBorder="1" applyAlignment="1" applyProtection="1">
      <alignment horizontal="center"/>
      <protection locked="0"/>
    </xf>
    <xf numFmtId="0" fontId="5" fillId="3" borderId="15" xfId="1" applyFont="1" applyFill="1" applyBorder="1" applyAlignment="1" applyProtection="1">
      <alignment horizontal="center"/>
      <protection locked="0"/>
    </xf>
    <xf numFmtId="0" fontId="5" fillId="3" borderId="0" xfId="1" applyFont="1" applyFill="1" applyBorder="1" applyAlignment="1" applyProtection="1">
      <alignment horizontal="center"/>
      <protection locked="0"/>
    </xf>
    <xf numFmtId="0" fontId="5" fillId="4" borderId="9" xfId="1" applyFont="1" applyFill="1" applyBorder="1" applyAlignment="1" applyProtection="1">
      <alignment horizontal="center"/>
      <protection locked="0"/>
    </xf>
    <xf numFmtId="0" fontId="5" fillId="4" borderId="0" xfId="1" applyFont="1" applyFill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5" fillId="3" borderId="50" xfId="1" applyFont="1" applyFill="1" applyBorder="1" applyAlignment="1" applyProtection="1">
      <alignment horizontal="center"/>
      <protection locked="0"/>
    </xf>
    <xf numFmtId="0" fontId="5" fillId="3" borderId="52" xfId="1" applyFont="1" applyFill="1" applyBorder="1" applyAlignment="1" applyProtection="1">
      <alignment horizontal="center"/>
      <protection locked="0"/>
    </xf>
    <xf numFmtId="0" fontId="5" fillId="3" borderId="51" xfId="1" applyFont="1" applyFill="1" applyBorder="1" applyAlignment="1" applyProtection="1">
      <alignment horizontal="center"/>
      <protection locked="0"/>
    </xf>
    <xf numFmtId="0" fontId="7" fillId="2" borderId="64" xfId="0" applyFont="1" applyFill="1" applyBorder="1" applyAlignment="1">
      <alignment horizontal="center"/>
    </xf>
    <xf numFmtId="0" fontId="7" fillId="2" borderId="66" xfId="0" applyFont="1" applyFill="1" applyBorder="1" applyAlignment="1">
      <alignment horizontal="center"/>
    </xf>
    <xf numFmtId="0" fontId="7" fillId="2" borderId="63" xfId="0" applyFont="1" applyFill="1" applyBorder="1" applyAlignment="1">
      <alignment horizontal="center"/>
    </xf>
    <xf numFmtId="0" fontId="7" fillId="2" borderId="65" xfId="0" applyFont="1" applyFill="1" applyBorder="1" applyAlignment="1">
      <alignment horizontal="center"/>
    </xf>
    <xf numFmtId="0" fontId="1" fillId="0" borderId="24" xfId="1" applyFont="1" applyBorder="1" applyAlignment="1" applyProtection="1">
      <alignment horizontal="left"/>
      <protection locked="0"/>
    </xf>
    <xf numFmtId="0" fontId="1" fillId="0" borderId="1" xfId="1" applyBorder="1" applyAlignment="1" applyProtection="1">
      <alignment horizontal="left"/>
      <protection locked="0"/>
    </xf>
    <xf numFmtId="0" fontId="1" fillId="0" borderId="27" xfId="1" applyBorder="1" applyAlignment="1" applyProtection="1">
      <alignment horizontal="left"/>
      <protection locked="0"/>
    </xf>
    <xf numFmtId="0" fontId="1" fillId="0" borderId="24" xfId="1" applyBorder="1" applyAlignment="1" applyProtection="1">
      <alignment horizontal="left"/>
      <protection locked="0"/>
    </xf>
    <xf numFmtId="9" fontId="1" fillId="0" borderId="24" xfId="1" applyNumberFormat="1" applyBorder="1" applyAlignment="1" applyProtection="1">
      <alignment horizontal="center"/>
      <protection locked="0"/>
    </xf>
    <xf numFmtId="9" fontId="1" fillId="0" borderId="27" xfId="1" applyNumberFormat="1" applyBorder="1" applyAlignment="1" applyProtection="1">
      <alignment horizontal="center"/>
      <protection locked="0"/>
    </xf>
    <xf numFmtId="0" fontId="1" fillId="0" borderId="24" xfId="1" applyBorder="1" applyAlignment="1" applyProtection="1">
      <alignment horizontal="center"/>
      <protection locked="0"/>
    </xf>
    <xf numFmtId="0" fontId="1" fillId="0" borderId="1" xfId="1" applyBorder="1" applyAlignment="1" applyProtection="1">
      <alignment horizontal="center"/>
      <protection locked="0"/>
    </xf>
    <xf numFmtId="0" fontId="1" fillId="0" borderId="27" xfId="1" applyBorder="1" applyAlignment="1" applyProtection="1">
      <alignment horizontal="center"/>
      <protection locked="0"/>
    </xf>
    <xf numFmtId="175" fontId="1" fillId="0" borderId="24" xfId="1" applyNumberFormat="1" applyBorder="1" applyAlignment="1" applyProtection="1">
      <alignment horizontal="center"/>
      <protection hidden="1"/>
    </xf>
    <xf numFmtId="175" fontId="1" fillId="0" borderId="27" xfId="1" applyNumberFormat="1" applyBorder="1" applyAlignment="1" applyProtection="1">
      <alignment horizontal="center"/>
      <protection hidden="1"/>
    </xf>
    <xf numFmtId="0" fontId="5" fillId="0" borderId="24" xfId="1" applyFont="1" applyBorder="1" applyAlignment="1" applyProtection="1">
      <alignment horizontal="left"/>
      <protection locked="0"/>
    </xf>
    <xf numFmtId="0" fontId="5" fillId="0" borderId="1" xfId="1" applyFont="1" applyBorder="1" applyAlignment="1" applyProtection="1">
      <alignment horizontal="left"/>
      <protection locked="0"/>
    </xf>
    <xf numFmtId="0" fontId="5" fillId="0" borderId="27" xfId="1" applyFont="1" applyBorder="1" applyAlignment="1" applyProtection="1">
      <alignment horizontal="left"/>
      <protection locked="0"/>
    </xf>
    <xf numFmtId="173" fontId="1" fillId="0" borderId="24" xfId="1" applyNumberFormat="1" applyBorder="1" applyAlignment="1" applyProtection="1">
      <alignment horizontal="center"/>
      <protection locked="0"/>
    </xf>
    <xf numFmtId="173" fontId="1" fillId="0" borderId="27" xfId="1" applyNumberFormat="1" applyBorder="1" applyAlignment="1" applyProtection="1">
      <alignment horizontal="center"/>
      <protection locked="0"/>
    </xf>
    <xf numFmtId="0" fontId="1" fillId="0" borderId="22" xfId="1" applyBorder="1" applyAlignment="1" applyProtection="1">
      <alignment horizontal="left"/>
      <protection locked="0"/>
    </xf>
    <xf numFmtId="173" fontId="1" fillId="0" borderId="24" xfId="1" applyNumberFormat="1" applyBorder="1" applyAlignment="1">
      <alignment horizontal="center"/>
    </xf>
    <xf numFmtId="173" fontId="1" fillId="0" borderId="27" xfId="1" applyNumberFormat="1" applyBorder="1" applyAlignment="1">
      <alignment horizontal="center"/>
    </xf>
    <xf numFmtId="0" fontId="1" fillId="0" borderId="1" xfId="1" applyBorder="1"/>
    <xf numFmtId="0" fontId="1" fillId="0" borderId="27" xfId="1" applyBorder="1"/>
    <xf numFmtId="0" fontId="5" fillId="0" borderId="33" xfId="1" applyFont="1" applyBorder="1" applyAlignment="1" applyProtection="1">
      <alignment horizontal="left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5" fillId="0" borderId="27" xfId="1" applyFont="1" applyBorder="1" applyAlignment="1" applyProtection="1">
      <alignment horizontal="center"/>
      <protection locked="0"/>
    </xf>
    <xf numFmtId="172" fontId="1" fillId="0" borderId="24" xfId="1" applyNumberFormat="1" applyFont="1" applyBorder="1" applyAlignment="1" applyProtection="1">
      <alignment horizontal="center"/>
      <protection hidden="1"/>
    </xf>
    <xf numFmtId="172" fontId="1" fillId="0" borderId="27" xfId="1" applyNumberFormat="1" applyFont="1" applyBorder="1" applyAlignment="1" applyProtection="1">
      <alignment horizontal="center"/>
      <protection hidden="1"/>
    </xf>
    <xf numFmtId="2" fontId="5" fillId="0" borderId="24" xfId="1" applyNumberFormat="1" applyFont="1" applyBorder="1" applyAlignment="1" applyProtection="1">
      <alignment horizontal="center"/>
      <protection hidden="1"/>
    </xf>
    <xf numFmtId="2" fontId="5" fillId="0" borderId="27" xfId="1" applyNumberFormat="1" applyFont="1" applyBorder="1" applyAlignment="1" applyProtection="1">
      <alignment horizontal="center"/>
      <protection hidden="1"/>
    </xf>
    <xf numFmtId="0" fontId="1" fillId="0" borderId="29" xfId="1" applyBorder="1" applyAlignment="1" applyProtection="1">
      <alignment horizontal="center"/>
      <protection locked="0"/>
    </xf>
    <xf numFmtId="0" fontId="1" fillId="0" borderId="26" xfId="1" applyBorder="1" applyAlignment="1" applyProtection="1">
      <alignment horizontal="center"/>
      <protection locked="0"/>
    </xf>
    <xf numFmtId="0" fontId="1" fillId="0" borderId="30" xfId="1" applyBorder="1" applyAlignment="1" applyProtection="1">
      <alignment horizontal="center"/>
      <protection locked="0"/>
    </xf>
    <xf numFmtId="0" fontId="1" fillId="0" borderId="34" xfId="1" applyBorder="1" applyAlignment="1" applyProtection="1">
      <alignment horizontal="center"/>
      <protection locked="0"/>
    </xf>
    <xf numFmtId="0" fontId="1" fillId="0" borderId="33" xfId="1" applyBorder="1" applyAlignment="1" applyProtection="1">
      <alignment horizontal="center"/>
      <protection locked="0"/>
    </xf>
    <xf numFmtId="0" fontId="1" fillId="0" borderId="35" xfId="1" applyBorder="1" applyAlignment="1" applyProtection="1">
      <alignment horizontal="center"/>
      <protection locked="0"/>
    </xf>
    <xf numFmtId="0" fontId="5" fillId="0" borderId="29" xfId="1" applyFont="1" applyBorder="1" applyAlignment="1" applyProtection="1">
      <alignment horizontal="left"/>
      <protection locked="0"/>
    </xf>
    <xf numFmtId="0" fontId="5" fillId="0" borderId="26" xfId="1" applyFont="1" applyBorder="1" applyAlignment="1" applyProtection="1">
      <alignment horizontal="left"/>
      <protection locked="0"/>
    </xf>
    <xf numFmtId="172" fontId="1" fillId="0" borderId="22" xfId="1" applyNumberFormat="1" applyBorder="1" applyAlignment="1">
      <alignment horizontal="center"/>
    </xf>
    <xf numFmtId="0" fontId="1" fillId="0" borderId="0" xfId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29" xfId="1" applyFont="1" applyBorder="1" applyAlignment="1" applyProtection="1">
      <alignment horizontal="center"/>
      <protection locked="0"/>
    </xf>
    <xf numFmtId="0" fontId="5" fillId="0" borderId="26" xfId="1" applyFont="1" applyBorder="1" applyAlignment="1" applyProtection="1">
      <alignment horizontal="center"/>
      <protection locked="0"/>
    </xf>
    <xf numFmtId="0" fontId="5" fillId="0" borderId="30" xfId="1" applyFont="1" applyBorder="1" applyAlignment="1" applyProtection="1">
      <alignment horizontal="center"/>
      <protection locked="0"/>
    </xf>
  </cellXfs>
  <cellStyles count="17">
    <cellStyle name="args.style" xfId="3"/>
    <cellStyle name="Header1" xfId="4"/>
    <cellStyle name="Header2" xfId="5"/>
    <cellStyle name="Heading 2" xfId="15" builtinId="17"/>
    <cellStyle name="Hyperlink" xfId="16" builtinId="8"/>
    <cellStyle name="Milliers [0]_!!!GO" xfId="6"/>
    <cellStyle name="Milliers_!!!GO" xfId="7"/>
    <cellStyle name="Monétaire [0]_!!!GO" xfId="8"/>
    <cellStyle name="Monétaire_!!!GO" xfId="9"/>
    <cellStyle name="Normal" xfId="0" builtinId="0"/>
    <cellStyle name="Normal 2" xfId="1"/>
    <cellStyle name="Normal 3" xfId="2"/>
    <cellStyle name="Œ…‹æØ‚è [0.00]_Region Orders (2)" xfId="10"/>
    <cellStyle name="Œ…‹æØ‚è_Region Orders (2)" xfId="11"/>
    <cellStyle name="per.style" xfId="12"/>
    <cellStyle name="Percent" xfId="14" builtinId="5"/>
    <cellStyle name="Percent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'Aakash Basu'!$D$5:$D$34</c:f>
              <c:numCache>
                <c:formatCode>General</c:formatCode>
                <c:ptCount val="30"/>
                <c:pt idx="0">
                  <c:v>7</c:v>
                </c:pt>
                <c:pt idx="1">
                  <c:v>13</c:v>
                </c:pt>
                <c:pt idx="2">
                  <c:v>2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4</c:v>
                </c:pt>
                <c:pt idx="9">
                  <c:v>5</c:v>
                </c:pt>
                <c:pt idx="10">
                  <c:v>10</c:v>
                </c:pt>
                <c:pt idx="11">
                  <c:v>1</c:v>
                </c:pt>
                <c:pt idx="12">
                  <c:v>9</c:v>
                </c:pt>
                <c:pt idx="14">
                  <c:v>7</c:v>
                </c:pt>
                <c:pt idx="15">
                  <c:v>0</c:v>
                </c:pt>
                <c:pt idx="16">
                  <c:v>1</c:v>
                </c:pt>
                <c:pt idx="17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430528"/>
        <c:axId val="9742822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'Aakash Basu'!$V$5:$V$34</c:f>
              <c:numCache>
                <c:formatCode>0.00</c:formatCode>
                <c:ptCount val="30"/>
                <c:pt idx="0">
                  <c:v>7</c:v>
                </c:pt>
                <c:pt idx="1">
                  <c:v>20</c:v>
                </c:pt>
                <c:pt idx="2">
                  <c:v>11</c:v>
                </c:pt>
                <c:pt idx="3">
                  <c:v>8.6666666666666661</c:v>
                </c:pt>
                <c:pt idx="4">
                  <c:v>6.75</c:v>
                </c:pt>
                <c:pt idx="5">
                  <c:v>5.4</c:v>
                </c:pt>
                <c:pt idx="6">
                  <c:v>6.4</c:v>
                </c:pt>
                <c:pt idx="7">
                  <c:v>6</c:v>
                </c:pt>
                <c:pt idx="8">
                  <c:v>6</c:v>
                </c:pt>
                <c:pt idx="9">
                  <c:v>5.8571428571428568</c:v>
                </c:pt>
                <c:pt idx="10">
                  <c:v>7.2857142857142856</c:v>
                </c:pt>
                <c:pt idx="11">
                  <c:v>6.5</c:v>
                </c:pt>
                <c:pt idx="12">
                  <c:v>6.7777777777777777</c:v>
                </c:pt>
                <c:pt idx="13">
                  <c:v>6.7777777777777777</c:v>
                </c:pt>
                <c:pt idx="14">
                  <c:v>6.8</c:v>
                </c:pt>
                <c:pt idx="15">
                  <c:v>6.1818181818181817</c:v>
                </c:pt>
                <c:pt idx="16">
                  <c:v>6.2727272727272725</c:v>
                </c:pt>
                <c:pt idx="17">
                  <c:v>6.083333333333333</c:v>
                </c:pt>
                <c:pt idx="18">
                  <c:v>6.083333333333333</c:v>
                </c:pt>
                <c:pt idx="19">
                  <c:v>6.083333333333333</c:v>
                </c:pt>
                <c:pt idx="20">
                  <c:v>6.083333333333333</c:v>
                </c:pt>
                <c:pt idx="21">
                  <c:v>6.083333333333333</c:v>
                </c:pt>
                <c:pt idx="22">
                  <c:v>6.083333333333333</c:v>
                </c:pt>
                <c:pt idx="23">
                  <c:v>6.083333333333333</c:v>
                </c:pt>
                <c:pt idx="24">
                  <c:v>6.083333333333333</c:v>
                </c:pt>
                <c:pt idx="25">
                  <c:v>6.083333333333333</c:v>
                </c:pt>
                <c:pt idx="26">
                  <c:v>6.083333333333333</c:v>
                </c:pt>
                <c:pt idx="27">
                  <c:v>6.083333333333333</c:v>
                </c:pt>
                <c:pt idx="28">
                  <c:v>6.083333333333333</c:v>
                </c:pt>
                <c:pt idx="29">
                  <c:v>6.083333333333333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885888"/>
        <c:axId val="86887424"/>
      </c:lineChart>
      <c:catAx>
        <c:axId val="97430528"/>
        <c:scaling>
          <c:orientation val="minMax"/>
        </c:scaling>
        <c:delete val="1"/>
        <c:axPos val="b"/>
        <c:majorTickMark val="out"/>
        <c:minorTickMark val="none"/>
        <c:tickLblPos val="nextTo"/>
        <c:crossAx val="97428224"/>
        <c:crosses val="autoZero"/>
        <c:auto val="0"/>
        <c:lblAlgn val="ctr"/>
        <c:lblOffset val="100"/>
        <c:noMultiLvlLbl val="0"/>
      </c:catAx>
      <c:valAx>
        <c:axId val="9742822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7430528"/>
        <c:crosses val="autoZero"/>
        <c:crossBetween val="between"/>
      </c:valAx>
      <c:catAx>
        <c:axId val="86885888"/>
        <c:scaling>
          <c:orientation val="minMax"/>
        </c:scaling>
        <c:delete val="1"/>
        <c:axPos val="b"/>
        <c:majorTickMark val="out"/>
        <c:minorTickMark val="none"/>
        <c:tickLblPos val="nextTo"/>
        <c:crossAx val="86887424"/>
        <c:crosses val="autoZero"/>
        <c:auto val="0"/>
        <c:lblAlgn val="ctr"/>
        <c:lblOffset val="100"/>
        <c:noMultiLvlLbl val="0"/>
      </c:catAx>
      <c:valAx>
        <c:axId val="8688742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68858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'David Miller'!$D$5:$D$34</c:f>
              <c:numCache>
                <c:formatCode>General</c:formatCode>
                <c:ptCount val="30"/>
                <c:pt idx="0">
                  <c:v>19</c:v>
                </c:pt>
                <c:pt idx="2">
                  <c:v>7</c:v>
                </c:pt>
                <c:pt idx="3">
                  <c:v>47</c:v>
                </c:pt>
                <c:pt idx="4">
                  <c:v>1</c:v>
                </c:pt>
                <c:pt idx="5">
                  <c:v>1</c:v>
                </c:pt>
                <c:pt idx="6">
                  <c:v>10</c:v>
                </c:pt>
                <c:pt idx="7">
                  <c:v>17</c:v>
                </c:pt>
                <c:pt idx="9">
                  <c:v>37</c:v>
                </c:pt>
                <c:pt idx="11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9717376"/>
        <c:axId val="8999398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'David Miller'!$V$5:$V$34</c:f>
              <c:numCache>
                <c:formatCode>0.00</c:formatCode>
                <c:ptCount val="30"/>
                <c:pt idx="0">
                  <c:v>19</c:v>
                </c:pt>
                <c:pt idx="1">
                  <c:v>19</c:v>
                </c:pt>
                <c:pt idx="2">
                  <c:v>26</c:v>
                </c:pt>
                <c:pt idx="3">
                  <c:v>73</c:v>
                </c:pt>
                <c:pt idx="4">
                  <c:v>37</c:v>
                </c:pt>
                <c:pt idx="5">
                  <c:v>25</c:v>
                </c:pt>
                <c:pt idx="6">
                  <c:v>21.25</c:v>
                </c:pt>
                <c:pt idx="7">
                  <c:v>20.399999999999999</c:v>
                </c:pt>
                <c:pt idx="8">
                  <c:v>20.399999999999999</c:v>
                </c:pt>
                <c:pt idx="9">
                  <c:v>23.166666666666668</c:v>
                </c:pt>
                <c:pt idx="10">
                  <c:v>23.166666666666668</c:v>
                </c:pt>
                <c:pt idx="11">
                  <c:v>28.333333333333332</c:v>
                </c:pt>
                <c:pt idx="12">
                  <c:v>28.333333333333332</c:v>
                </c:pt>
                <c:pt idx="13">
                  <c:v>28.333333333333332</c:v>
                </c:pt>
                <c:pt idx="14">
                  <c:v>28.333333333333332</c:v>
                </c:pt>
                <c:pt idx="15">
                  <c:v>28.333333333333332</c:v>
                </c:pt>
                <c:pt idx="16">
                  <c:v>28.333333333333332</c:v>
                </c:pt>
                <c:pt idx="17">
                  <c:v>28.333333333333332</c:v>
                </c:pt>
                <c:pt idx="18">
                  <c:v>28.333333333333332</c:v>
                </c:pt>
                <c:pt idx="19">
                  <c:v>28.333333333333332</c:v>
                </c:pt>
                <c:pt idx="20">
                  <c:v>28.333333333333332</c:v>
                </c:pt>
                <c:pt idx="21">
                  <c:v>28.333333333333332</c:v>
                </c:pt>
                <c:pt idx="22">
                  <c:v>28.333333333333332</c:v>
                </c:pt>
                <c:pt idx="23">
                  <c:v>28.333333333333332</c:v>
                </c:pt>
                <c:pt idx="24">
                  <c:v>28.333333333333332</c:v>
                </c:pt>
                <c:pt idx="25">
                  <c:v>28.333333333333332</c:v>
                </c:pt>
                <c:pt idx="26">
                  <c:v>28.333333333333332</c:v>
                </c:pt>
                <c:pt idx="27">
                  <c:v>28.333333333333332</c:v>
                </c:pt>
                <c:pt idx="28">
                  <c:v>28.333333333333332</c:v>
                </c:pt>
                <c:pt idx="29">
                  <c:v>28.333333333333332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995520"/>
        <c:axId val="90001408"/>
      </c:lineChart>
      <c:catAx>
        <c:axId val="89717376"/>
        <c:scaling>
          <c:orientation val="minMax"/>
        </c:scaling>
        <c:delete val="1"/>
        <c:axPos val="b"/>
        <c:majorTickMark val="out"/>
        <c:minorTickMark val="none"/>
        <c:tickLblPos val="nextTo"/>
        <c:crossAx val="89993984"/>
        <c:crosses val="autoZero"/>
        <c:auto val="0"/>
        <c:lblAlgn val="ctr"/>
        <c:lblOffset val="100"/>
        <c:noMultiLvlLbl val="0"/>
      </c:catAx>
      <c:valAx>
        <c:axId val="8999398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717376"/>
        <c:crosses val="autoZero"/>
        <c:crossBetween val="between"/>
      </c:valAx>
      <c:catAx>
        <c:axId val="89995520"/>
        <c:scaling>
          <c:orientation val="minMax"/>
        </c:scaling>
        <c:delete val="1"/>
        <c:axPos val="b"/>
        <c:majorTickMark val="out"/>
        <c:minorTickMark val="none"/>
        <c:tickLblPos val="nextTo"/>
        <c:crossAx val="90001408"/>
        <c:crosses val="autoZero"/>
        <c:auto val="0"/>
        <c:lblAlgn val="ctr"/>
        <c:lblOffset val="100"/>
        <c:noMultiLvlLbl val="0"/>
      </c:catAx>
      <c:valAx>
        <c:axId val="900014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99955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61855585818"/>
          <c:w val="0.3963729533808274"/>
          <c:h val="7.792217561589853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'Dominic Bransden'!$D$5:$D$34</c:f>
              <c:numCache>
                <c:formatCode>General</c:formatCode>
                <c:ptCount val="30"/>
                <c:pt idx="0">
                  <c:v>10</c:v>
                </c:pt>
                <c:pt idx="1">
                  <c:v>2</c:v>
                </c:pt>
                <c:pt idx="2">
                  <c:v>15</c:v>
                </c:pt>
                <c:pt idx="3">
                  <c:v>4</c:v>
                </c:pt>
                <c:pt idx="4">
                  <c:v>92</c:v>
                </c:pt>
                <c:pt idx="6">
                  <c:v>5</c:v>
                </c:pt>
                <c:pt idx="7">
                  <c:v>0</c:v>
                </c:pt>
                <c:pt idx="8">
                  <c:v>2</c:v>
                </c:pt>
                <c:pt idx="9">
                  <c:v>7</c:v>
                </c:pt>
                <c:pt idx="11">
                  <c:v>15</c:v>
                </c:pt>
                <c:pt idx="12">
                  <c:v>9</c:v>
                </c:pt>
                <c:pt idx="13">
                  <c:v>3</c:v>
                </c:pt>
                <c:pt idx="14">
                  <c:v>46</c:v>
                </c:pt>
                <c:pt idx="15">
                  <c:v>4</c:v>
                </c:pt>
                <c:pt idx="16">
                  <c:v>30</c:v>
                </c:pt>
                <c:pt idx="17">
                  <c:v>4</c:v>
                </c:pt>
                <c:pt idx="18">
                  <c:v>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138496"/>
        <c:axId val="9015705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'Dominic Bransden'!$V$5:$V$34</c:f>
              <c:numCache>
                <c:formatCode>0.00</c:formatCode>
                <c:ptCount val="30"/>
                <c:pt idx="0">
                  <c:v>10</c:v>
                </c:pt>
                <c:pt idx="1">
                  <c:v>6</c:v>
                </c:pt>
                <c:pt idx="2">
                  <c:v>9</c:v>
                </c:pt>
                <c:pt idx="3">
                  <c:v>10.333333333333334</c:v>
                </c:pt>
                <c:pt idx="4">
                  <c:v>41</c:v>
                </c:pt>
                <c:pt idx="5">
                  <c:v>41</c:v>
                </c:pt>
                <c:pt idx="6">
                  <c:v>32</c:v>
                </c:pt>
                <c:pt idx="7">
                  <c:v>25.6</c:v>
                </c:pt>
                <c:pt idx="8">
                  <c:v>26</c:v>
                </c:pt>
                <c:pt idx="9">
                  <c:v>22.833333333333332</c:v>
                </c:pt>
                <c:pt idx="10">
                  <c:v>22.833333333333332</c:v>
                </c:pt>
                <c:pt idx="11">
                  <c:v>21.714285714285715</c:v>
                </c:pt>
                <c:pt idx="12">
                  <c:v>20.125</c:v>
                </c:pt>
                <c:pt idx="13">
                  <c:v>20.5</c:v>
                </c:pt>
                <c:pt idx="14">
                  <c:v>23.333333333333332</c:v>
                </c:pt>
                <c:pt idx="15">
                  <c:v>21.4</c:v>
                </c:pt>
                <c:pt idx="16">
                  <c:v>22.181818181818183</c:v>
                </c:pt>
                <c:pt idx="17">
                  <c:v>20.666666666666668</c:v>
                </c:pt>
                <c:pt idx="18">
                  <c:v>23.583333333333332</c:v>
                </c:pt>
                <c:pt idx="19">
                  <c:v>23.583333333333332</c:v>
                </c:pt>
                <c:pt idx="20">
                  <c:v>23.583333333333332</c:v>
                </c:pt>
                <c:pt idx="21">
                  <c:v>23.583333333333332</c:v>
                </c:pt>
                <c:pt idx="22">
                  <c:v>23.583333333333332</c:v>
                </c:pt>
                <c:pt idx="23">
                  <c:v>23.583333333333332</c:v>
                </c:pt>
                <c:pt idx="24">
                  <c:v>23.583333333333332</c:v>
                </c:pt>
                <c:pt idx="25">
                  <c:v>23.583333333333332</c:v>
                </c:pt>
                <c:pt idx="26">
                  <c:v>23.583333333333332</c:v>
                </c:pt>
                <c:pt idx="27">
                  <c:v>23.583333333333332</c:v>
                </c:pt>
                <c:pt idx="28">
                  <c:v>23.583333333333332</c:v>
                </c:pt>
                <c:pt idx="29">
                  <c:v>23.583333333333332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158592"/>
        <c:axId val="90160128"/>
      </c:lineChart>
      <c:catAx>
        <c:axId val="90138496"/>
        <c:scaling>
          <c:orientation val="minMax"/>
        </c:scaling>
        <c:delete val="1"/>
        <c:axPos val="b"/>
        <c:majorTickMark val="out"/>
        <c:minorTickMark val="none"/>
        <c:tickLblPos val="nextTo"/>
        <c:crossAx val="90157056"/>
        <c:crosses val="autoZero"/>
        <c:auto val="0"/>
        <c:lblAlgn val="ctr"/>
        <c:lblOffset val="100"/>
        <c:noMultiLvlLbl val="0"/>
      </c:catAx>
      <c:valAx>
        <c:axId val="9015705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138496"/>
        <c:crosses val="autoZero"/>
        <c:crossBetween val="between"/>
      </c:valAx>
      <c:catAx>
        <c:axId val="90158592"/>
        <c:scaling>
          <c:orientation val="minMax"/>
        </c:scaling>
        <c:delete val="1"/>
        <c:axPos val="b"/>
        <c:majorTickMark val="out"/>
        <c:minorTickMark val="none"/>
        <c:tickLblPos val="nextTo"/>
        <c:crossAx val="90160128"/>
        <c:crosses val="autoZero"/>
        <c:auto val="0"/>
        <c:lblAlgn val="ctr"/>
        <c:lblOffset val="100"/>
        <c:noMultiLvlLbl val="0"/>
      </c:catAx>
      <c:valAx>
        <c:axId val="9016012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15859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'Dominic Coates'!$D$5:$D$34</c:f>
              <c:numCache>
                <c:formatCode>General</c:formatCode>
                <c:ptCount val="30"/>
                <c:pt idx="0">
                  <c:v>19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420352"/>
        <c:axId val="90422272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'Dominic Coates'!$V$5:$V$34</c:f>
              <c:numCache>
                <c:formatCode>0.00</c:formatCode>
                <c:ptCount val="30"/>
                <c:pt idx="0">
                  <c:v>19</c:v>
                </c:pt>
                <c:pt idx="1">
                  <c:v>9.5</c:v>
                </c:pt>
                <c:pt idx="2">
                  <c:v>6.333333333333333</c:v>
                </c:pt>
                <c:pt idx="3">
                  <c:v>6.333333333333333</c:v>
                </c:pt>
                <c:pt idx="4">
                  <c:v>6.333333333333333</c:v>
                </c:pt>
                <c:pt idx="5">
                  <c:v>6.333333333333333</c:v>
                </c:pt>
                <c:pt idx="6">
                  <c:v>6.333333333333333</c:v>
                </c:pt>
                <c:pt idx="7">
                  <c:v>6.333333333333333</c:v>
                </c:pt>
                <c:pt idx="8">
                  <c:v>6.333333333333333</c:v>
                </c:pt>
                <c:pt idx="9">
                  <c:v>6.333333333333333</c:v>
                </c:pt>
                <c:pt idx="10">
                  <c:v>6.333333333333333</c:v>
                </c:pt>
                <c:pt idx="11">
                  <c:v>6.333333333333333</c:v>
                </c:pt>
                <c:pt idx="12">
                  <c:v>6.333333333333333</c:v>
                </c:pt>
                <c:pt idx="13">
                  <c:v>6.333333333333333</c:v>
                </c:pt>
                <c:pt idx="14">
                  <c:v>6.333333333333333</c:v>
                </c:pt>
                <c:pt idx="15">
                  <c:v>6.333333333333333</c:v>
                </c:pt>
                <c:pt idx="16">
                  <c:v>6.333333333333333</c:v>
                </c:pt>
                <c:pt idx="17">
                  <c:v>6.333333333333333</c:v>
                </c:pt>
                <c:pt idx="18">
                  <c:v>6.333333333333333</c:v>
                </c:pt>
                <c:pt idx="19">
                  <c:v>6.333333333333333</c:v>
                </c:pt>
                <c:pt idx="20">
                  <c:v>6.333333333333333</c:v>
                </c:pt>
                <c:pt idx="21">
                  <c:v>6.333333333333333</c:v>
                </c:pt>
                <c:pt idx="22">
                  <c:v>6.333333333333333</c:v>
                </c:pt>
                <c:pt idx="23">
                  <c:v>6.333333333333333</c:v>
                </c:pt>
                <c:pt idx="24">
                  <c:v>6.333333333333333</c:v>
                </c:pt>
                <c:pt idx="25">
                  <c:v>6.333333333333333</c:v>
                </c:pt>
                <c:pt idx="26">
                  <c:v>6.333333333333333</c:v>
                </c:pt>
                <c:pt idx="27">
                  <c:v>6.333333333333333</c:v>
                </c:pt>
                <c:pt idx="28">
                  <c:v>6.333333333333333</c:v>
                </c:pt>
                <c:pt idx="29">
                  <c:v>6.333333333333333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32256"/>
        <c:axId val="90433792"/>
      </c:lineChart>
      <c:catAx>
        <c:axId val="90420352"/>
        <c:scaling>
          <c:orientation val="minMax"/>
        </c:scaling>
        <c:delete val="1"/>
        <c:axPos val="b"/>
        <c:majorTickMark val="out"/>
        <c:minorTickMark val="none"/>
        <c:tickLblPos val="nextTo"/>
        <c:crossAx val="90422272"/>
        <c:crosses val="autoZero"/>
        <c:auto val="0"/>
        <c:lblAlgn val="ctr"/>
        <c:lblOffset val="100"/>
        <c:noMultiLvlLbl val="0"/>
      </c:catAx>
      <c:valAx>
        <c:axId val="9042227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420352"/>
        <c:crosses val="autoZero"/>
        <c:crossBetween val="between"/>
      </c:valAx>
      <c:catAx>
        <c:axId val="90432256"/>
        <c:scaling>
          <c:orientation val="minMax"/>
        </c:scaling>
        <c:delete val="1"/>
        <c:axPos val="b"/>
        <c:majorTickMark val="out"/>
        <c:minorTickMark val="none"/>
        <c:tickLblPos val="nextTo"/>
        <c:crossAx val="90433792"/>
        <c:crosses val="autoZero"/>
        <c:auto val="0"/>
        <c:lblAlgn val="ctr"/>
        <c:lblOffset val="100"/>
        <c:noMultiLvlLbl val="0"/>
      </c:catAx>
      <c:valAx>
        <c:axId val="9043379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4322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'Ed Coombe'!$D$5:$D$34</c:f>
              <c:numCache>
                <c:formatCode>General</c:formatCode>
                <c:ptCount val="3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767744"/>
        <c:axId val="9076966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'Ed Coombe'!$V$5:$V$34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771456"/>
        <c:axId val="90772992"/>
      </c:lineChart>
      <c:catAx>
        <c:axId val="90767744"/>
        <c:scaling>
          <c:orientation val="minMax"/>
        </c:scaling>
        <c:delete val="1"/>
        <c:axPos val="b"/>
        <c:majorTickMark val="out"/>
        <c:minorTickMark val="none"/>
        <c:tickLblPos val="nextTo"/>
        <c:crossAx val="90769664"/>
        <c:crosses val="autoZero"/>
        <c:auto val="0"/>
        <c:lblAlgn val="ctr"/>
        <c:lblOffset val="100"/>
        <c:noMultiLvlLbl val="0"/>
      </c:catAx>
      <c:valAx>
        <c:axId val="90769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767744"/>
        <c:crosses val="autoZero"/>
        <c:crossBetween val="between"/>
      </c:valAx>
      <c:catAx>
        <c:axId val="90771456"/>
        <c:scaling>
          <c:orientation val="minMax"/>
        </c:scaling>
        <c:delete val="1"/>
        <c:axPos val="b"/>
        <c:majorTickMark val="out"/>
        <c:minorTickMark val="none"/>
        <c:tickLblPos val="nextTo"/>
        <c:crossAx val="90772992"/>
        <c:crosses val="autoZero"/>
        <c:auto val="0"/>
        <c:lblAlgn val="ctr"/>
        <c:lblOffset val="100"/>
        <c:noMultiLvlLbl val="0"/>
      </c:catAx>
      <c:valAx>
        <c:axId val="9077299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7714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'Fahad Usman'!$D$5:$D$34</c:f>
              <c:numCache>
                <c:formatCode>General</c:formatCode>
                <c:ptCount val="30"/>
                <c:pt idx="0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815872"/>
        <c:axId val="9082624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'Fahad Usman'!$V$5:$V$34</c:f>
              <c:numCache>
                <c:formatCode>0.00</c:formatCode>
                <c:ptCount val="3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827776"/>
        <c:axId val="90833664"/>
      </c:lineChart>
      <c:catAx>
        <c:axId val="90815872"/>
        <c:scaling>
          <c:orientation val="minMax"/>
        </c:scaling>
        <c:delete val="1"/>
        <c:axPos val="b"/>
        <c:majorTickMark val="out"/>
        <c:minorTickMark val="none"/>
        <c:tickLblPos val="nextTo"/>
        <c:crossAx val="90826240"/>
        <c:crosses val="autoZero"/>
        <c:auto val="0"/>
        <c:lblAlgn val="ctr"/>
        <c:lblOffset val="100"/>
        <c:noMultiLvlLbl val="0"/>
      </c:catAx>
      <c:valAx>
        <c:axId val="9082624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815872"/>
        <c:crosses val="autoZero"/>
        <c:crossBetween val="between"/>
      </c:valAx>
      <c:catAx>
        <c:axId val="90827776"/>
        <c:scaling>
          <c:orientation val="minMax"/>
        </c:scaling>
        <c:delete val="1"/>
        <c:axPos val="b"/>
        <c:majorTickMark val="out"/>
        <c:minorTickMark val="none"/>
        <c:tickLblPos val="nextTo"/>
        <c:crossAx val="90833664"/>
        <c:crosses val="autoZero"/>
        <c:auto val="0"/>
        <c:lblAlgn val="ctr"/>
        <c:lblOffset val="100"/>
        <c:noMultiLvlLbl val="0"/>
      </c:catAx>
      <c:valAx>
        <c:axId val="9083366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82777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'Francis Dilley'!$D$5:$D$34</c:f>
              <c:numCache>
                <c:formatCode>General</c:formatCode>
                <c:ptCount val="30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901504"/>
        <c:axId val="9094054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'Francis Dilley'!$V$5:$V$34</c:f>
              <c:numCache>
                <c:formatCode>0.00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942080"/>
        <c:axId val="90947968"/>
      </c:lineChart>
      <c:catAx>
        <c:axId val="90901504"/>
        <c:scaling>
          <c:orientation val="minMax"/>
        </c:scaling>
        <c:delete val="1"/>
        <c:axPos val="b"/>
        <c:majorTickMark val="out"/>
        <c:minorTickMark val="none"/>
        <c:tickLblPos val="nextTo"/>
        <c:crossAx val="90940544"/>
        <c:crosses val="autoZero"/>
        <c:auto val="0"/>
        <c:lblAlgn val="ctr"/>
        <c:lblOffset val="100"/>
        <c:noMultiLvlLbl val="0"/>
      </c:catAx>
      <c:valAx>
        <c:axId val="9094054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901504"/>
        <c:crosses val="autoZero"/>
        <c:crossBetween val="between"/>
      </c:valAx>
      <c:catAx>
        <c:axId val="90942080"/>
        <c:scaling>
          <c:orientation val="minMax"/>
        </c:scaling>
        <c:delete val="1"/>
        <c:axPos val="b"/>
        <c:majorTickMark val="out"/>
        <c:minorTickMark val="none"/>
        <c:tickLblPos val="nextTo"/>
        <c:crossAx val="90947968"/>
        <c:crosses val="autoZero"/>
        <c:auto val="0"/>
        <c:lblAlgn val="ctr"/>
        <c:lblOffset val="100"/>
        <c:noMultiLvlLbl val="0"/>
      </c:catAx>
      <c:valAx>
        <c:axId val="9094796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9420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'Graham Dalton'!$D$5:$D$34</c:f>
              <c:numCache>
                <c:formatCode>General</c:formatCode>
                <c:ptCount val="30"/>
                <c:pt idx="0">
                  <c:v>13</c:v>
                </c:pt>
                <c:pt idx="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0978560"/>
        <c:axId val="9099712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'Graham Dalton'!$V$5:$V$34</c:f>
              <c:numCache>
                <c:formatCode>0.00</c:formatCode>
                <c:ptCount val="30"/>
                <c:pt idx="0">
                  <c:v>13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998656"/>
        <c:axId val="91000192"/>
      </c:lineChart>
      <c:catAx>
        <c:axId val="90978560"/>
        <c:scaling>
          <c:orientation val="minMax"/>
        </c:scaling>
        <c:delete val="1"/>
        <c:axPos val="b"/>
        <c:majorTickMark val="out"/>
        <c:minorTickMark val="none"/>
        <c:tickLblPos val="nextTo"/>
        <c:crossAx val="90997120"/>
        <c:crosses val="autoZero"/>
        <c:auto val="0"/>
        <c:lblAlgn val="ctr"/>
        <c:lblOffset val="100"/>
        <c:noMultiLvlLbl val="0"/>
      </c:catAx>
      <c:valAx>
        <c:axId val="9099712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978560"/>
        <c:crosses val="autoZero"/>
        <c:crossBetween val="between"/>
      </c:valAx>
      <c:catAx>
        <c:axId val="90998656"/>
        <c:scaling>
          <c:orientation val="minMax"/>
        </c:scaling>
        <c:delete val="1"/>
        <c:axPos val="b"/>
        <c:majorTickMark val="out"/>
        <c:minorTickMark val="none"/>
        <c:tickLblPos val="nextTo"/>
        <c:crossAx val="91000192"/>
        <c:crosses val="autoZero"/>
        <c:auto val="0"/>
        <c:lblAlgn val="ctr"/>
        <c:lblOffset val="100"/>
        <c:noMultiLvlLbl val="0"/>
      </c:catAx>
      <c:valAx>
        <c:axId val="9100019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099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171489399735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'Helen Hiley'!$D$5:$D$34</c:f>
              <c:numCache>
                <c:formatCode>General</c:formatCode>
                <c:ptCount val="30"/>
                <c:pt idx="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1137536"/>
        <c:axId val="9113945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'Helen Hiley'!$V$5:$V$34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49440"/>
        <c:axId val="91150976"/>
      </c:lineChart>
      <c:catAx>
        <c:axId val="91137536"/>
        <c:scaling>
          <c:orientation val="minMax"/>
        </c:scaling>
        <c:delete val="1"/>
        <c:axPos val="b"/>
        <c:majorTickMark val="out"/>
        <c:minorTickMark val="none"/>
        <c:tickLblPos val="nextTo"/>
        <c:crossAx val="91139456"/>
        <c:crosses val="autoZero"/>
        <c:auto val="0"/>
        <c:lblAlgn val="ctr"/>
        <c:lblOffset val="100"/>
        <c:noMultiLvlLbl val="0"/>
      </c:catAx>
      <c:valAx>
        <c:axId val="9113945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1137536"/>
        <c:crosses val="autoZero"/>
        <c:crossBetween val="between"/>
      </c:valAx>
      <c:catAx>
        <c:axId val="91149440"/>
        <c:scaling>
          <c:orientation val="minMax"/>
        </c:scaling>
        <c:delete val="1"/>
        <c:axPos val="b"/>
        <c:majorTickMark val="out"/>
        <c:minorTickMark val="none"/>
        <c:tickLblPos val="nextTo"/>
        <c:crossAx val="91150976"/>
        <c:crosses val="autoZero"/>
        <c:auto val="0"/>
        <c:lblAlgn val="ctr"/>
        <c:lblOffset val="100"/>
        <c:noMultiLvlLbl val="0"/>
      </c:catAx>
      <c:valAx>
        <c:axId val="9115097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11494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'Henry Wilson'!$D$5:$D$34</c:f>
              <c:numCache>
                <c:formatCode>General</c:formatCode>
                <c:ptCount val="30"/>
                <c:pt idx="0">
                  <c:v>5</c:v>
                </c:pt>
                <c:pt idx="1">
                  <c:v>26</c:v>
                </c:pt>
                <c:pt idx="3">
                  <c:v>12</c:v>
                </c:pt>
                <c:pt idx="4">
                  <c:v>37</c:v>
                </c:pt>
                <c:pt idx="5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1267840"/>
        <c:axId val="9126976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'Henry Wilson'!$V$5:$V$34</c:f>
              <c:numCache>
                <c:formatCode>0.00</c:formatCode>
                <c:ptCount val="30"/>
                <c:pt idx="0">
                  <c:v>5</c:v>
                </c:pt>
                <c:pt idx="1">
                  <c:v>15.5</c:v>
                </c:pt>
                <c:pt idx="2">
                  <c:v>15.5</c:v>
                </c:pt>
                <c:pt idx="3">
                  <c:v>21.5</c:v>
                </c:pt>
                <c:pt idx="4">
                  <c:v>26.666666666666668</c:v>
                </c:pt>
                <c:pt idx="5">
                  <c:v>22.75</c:v>
                </c:pt>
                <c:pt idx="6">
                  <c:v>22.75</c:v>
                </c:pt>
                <c:pt idx="7">
                  <c:v>22.75</c:v>
                </c:pt>
                <c:pt idx="8">
                  <c:v>22.75</c:v>
                </c:pt>
                <c:pt idx="9">
                  <c:v>22.75</c:v>
                </c:pt>
                <c:pt idx="10">
                  <c:v>22.75</c:v>
                </c:pt>
                <c:pt idx="11">
                  <c:v>22.75</c:v>
                </c:pt>
                <c:pt idx="12">
                  <c:v>22.75</c:v>
                </c:pt>
                <c:pt idx="13">
                  <c:v>22.75</c:v>
                </c:pt>
                <c:pt idx="14">
                  <c:v>22.75</c:v>
                </c:pt>
                <c:pt idx="15">
                  <c:v>22.75</c:v>
                </c:pt>
                <c:pt idx="16">
                  <c:v>22.75</c:v>
                </c:pt>
                <c:pt idx="17">
                  <c:v>22.75</c:v>
                </c:pt>
                <c:pt idx="18">
                  <c:v>22.75</c:v>
                </c:pt>
                <c:pt idx="19">
                  <c:v>22.75</c:v>
                </c:pt>
                <c:pt idx="20">
                  <c:v>22.75</c:v>
                </c:pt>
                <c:pt idx="21">
                  <c:v>22.75</c:v>
                </c:pt>
                <c:pt idx="22">
                  <c:v>22.75</c:v>
                </c:pt>
                <c:pt idx="23">
                  <c:v>22.75</c:v>
                </c:pt>
                <c:pt idx="24">
                  <c:v>22.75</c:v>
                </c:pt>
                <c:pt idx="25">
                  <c:v>22.75</c:v>
                </c:pt>
                <c:pt idx="26">
                  <c:v>22.75</c:v>
                </c:pt>
                <c:pt idx="27">
                  <c:v>22.75</c:v>
                </c:pt>
                <c:pt idx="28">
                  <c:v>22.75</c:v>
                </c:pt>
                <c:pt idx="29">
                  <c:v>22.75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71552"/>
        <c:axId val="91273088"/>
      </c:lineChart>
      <c:catAx>
        <c:axId val="91267840"/>
        <c:scaling>
          <c:orientation val="minMax"/>
        </c:scaling>
        <c:delete val="1"/>
        <c:axPos val="b"/>
        <c:majorTickMark val="out"/>
        <c:minorTickMark val="none"/>
        <c:tickLblPos val="nextTo"/>
        <c:crossAx val="91269760"/>
        <c:crosses val="autoZero"/>
        <c:auto val="0"/>
        <c:lblAlgn val="ctr"/>
        <c:lblOffset val="100"/>
        <c:noMultiLvlLbl val="0"/>
      </c:catAx>
      <c:valAx>
        <c:axId val="9126976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1267840"/>
        <c:crosses val="autoZero"/>
        <c:crossBetween val="between"/>
      </c:valAx>
      <c:catAx>
        <c:axId val="91271552"/>
        <c:scaling>
          <c:orientation val="minMax"/>
        </c:scaling>
        <c:delete val="1"/>
        <c:axPos val="b"/>
        <c:majorTickMark val="out"/>
        <c:minorTickMark val="none"/>
        <c:tickLblPos val="nextTo"/>
        <c:crossAx val="91273088"/>
        <c:crosses val="autoZero"/>
        <c:auto val="0"/>
        <c:lblAlgn val="ctr"/>
        <c:lblOffset val="100"/>
        <c:noMultiLvlLbl val="0"/>
      </c:catAx>
      <c:valAx>
        <c:axId val="9127308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12715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'James Threlfall'!$D$5:$D$34</c:f>
              <c:numCache>
                <c:formatCode>General</c:formatCode>
                <c:ptCount val="30"/>
                <c:pt idx="0">
                  <c:v>6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2</c:v>
                </c:pt>
                <c:pt idx="5">
                  <c:v>18</c:v>
                </c:pt>
                <c:pt idx="8">
                  <c:v>0</c:v>
                </c:pt>
                <c:pt idx="9">
                  <c:v>35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1353088"/>
        <c:axId val="9135500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'James Threlfall'!$V$5:$V$34</c:f>
              <c:numCache>
                <c:formatCode>0.00</c:formatCode>
                <c:ptCount val="30"/>
                <c:pt idx="0">
                  <c:v>6</c:v>
                </c:pt>
                <c:pt idx="1">
                  <c:v>3</c:v>
                </c:pt>
                <c:pt idx="2">
                  <c:v>3</c:v>
                </c:pt>
                <c:pt idx="3">
                  <c:v>2.25</c:v>
                </c:pt>
                <c:pt idx="4">
                  <c:v>2.2000000000000002</c:v>
                </c:pt>
                <c:pt idx="5">
                  <c:v>5.8</c:v>
                </c:pt>
                <c:pt idx="6">
                  <c:v>5.8</c:v>
                </c:pt>
                <c:pt idx="7">
                  <c:v>4.833333333333333</c:v>
                </c:pt>
                <c:pt idx="8">
                  <c:v>10.666666666666666</c:v>
                </c:pt>
                <c:pt idx="9">
                  <c:v>10.666666666666666</c:v>
                </c:pt>
                <c:pt idx="10">
                  <c:v>9.1428571428571423</c:v>
                </c:pt>
                <c:pt idx="11">
                  <c:v>9.1428571428571423</c:v>
                </c:pt>
                <c:pt idx="12">
                  <c:v>9.1428571428571423</c:v>
                </c:pt>
                <c:pt idx="13">
                  <c:v>9.1428571428571423</c:v>
                </c:pt>
                <c:pt idx="14">
                  <c:v>9.1428571428571423</c:v>
                </c:pt>
                <c:pt idx="15">
                  <c:v>9.1428571428571423</c:v>
                </c:pt>
                <c:pt idx="16">
                  <c:v>9.1428571428571423</c:v>
                </c:pt>
                <c:pt idx="17">
                  <c:v>9.1428571428571423</c:v>
                </c:pt>
                <c:pt idx="18">
                  <c:v>9.1428571428571423</c:v>
                </c:pt>
                <c:pt idx="19">
                  <c:v>9.1428571428571423</c:v>
                </c:pt>
                <c:pt idx="20">
                  <c:v>9.1428571428571423</c:v>
                </c:pt>
                <c:pt idx="21">
                  <c:v>9.1428571428571423</c:v>
                </c:pt>
                <c:pt idx="22">
                  <c:v>9.1428571428571423</c:v>
                </c:pt>
                <c:pt idx="23">
                  <c:v>9.1428571428571423</c:v>
                </c:pt>
                <c:pt idx="24">
                  <c:v>9.1428571428571423</c:v>
                </c:pt>
                <c:pt idx="25">
                  <c:v>9.1428571428571423</c:v>
                </c:pt>
                <c:pt idx="26">
                  <c:v>9.1428571428571423</c:v>
                </c:pt>
                <c:pt idx="27">
                  <c:v>9.1428571428571423</c:v>
                </c:pt>
                <c:pt idx="28">
                  <c:v>9.1428571428571423</c:v>
                </c:pt>
                <c:pt idx="29">
                  <c:v>9.1428571428571423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356544"/>
        <c:axId val="91763840"/>
      </c:lineChart>
      <c:catAx>
        <c:axId val="91353088"/>
        <c:scaling>
          <c:orientation val="minMax"/>
        </c:scaling>
        <c:delete val="1"/>
        <c:axPos val="b"/>
        <c:majorTickMark val="out"/>
        <c:minorTickMark val="none"/>
        <c:tickLblPos val="nextTo"/>
        <c:crossAx val="91355008"/>
        <c:crosses val="autoZero"/>
        <c:auto val="0"/>
        <c:lblAlgn val="ctr"/>
        <c:lblOffset val="100"/>
        <c:noMultiLvlLbl val="0"/>
      </c:catAx>
      <c:valAx>
        <c:axId val="9135500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1353088"/>
        <c:crosses val="autoZero"/>
        <c:crossBetween val="between"/>
      </c:valAx>
      <c:catAx>
        <c:axId val="91356544"/>
        <c:scaling>
          <c:orientation val="minMax"/>
        </c:scaling>
        <c:delete val="1"/>
        <c:axPos val="b"/>
        <c:majorTickMark val="out"/>
        <c:minorTickMark val="none"/>
        <c:tickLblPos val="nextTo"/>
        <c:crossAx val="91763840"/>
        <c:crosses val="autoZero"/>
        <c:auto val="0"/>
        <c:lblAlgn val="ctr"/>
        <c:lblOffset val="100"/>
        <c:noMultiLvlLbl val="0"/>
      </c:catAx>
      <c:valAx>
        <c:axId val="917638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13565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'Ahmed Khan'!$D$5:$D$34</c:f>
              <c:numCache>
                <c:formatCode>General</c:formatCode>
                <c:ptCount val="30"/>
                <c:pt idx="0">
                  <c:v>36</c:v>
                </c:pt>
                <c:pt idx="1">
                  <c:v>4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7381120"/>
        <c:axId val="8738304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'Ahmed Khan'!$V$5:$V$34</c:f>
              <c:numCache>
                <c:formatCode>0.00</c:formatCode>
                <c:ptCount val="30"/>
                <c:pt idx="0">
                  <c:v>0</c:v>
                </c:pt>
                <c:pt idx="1">
                  <c:v>40</c:v>
                </c:pt>
                <c:pt idx="2">
                  <c:v>22</c:v>
                </c:pt>
                <c:pt idx="3">
                  <c:v>15.333333333333334</c:v>
                </c:pt>
                <c:pt idx="4">
                  <c:v>15.333333333333334</c:v>
                </c:pt>
                <c:pt idx="5">
                  <c:v>15.333333333333334</c:v>
                </c:pt>
                <c:pt idx="6">
                  <c:v>15.333333333333334</c:v>
                </c:pt>
                <c:pt idx="7">
                  <c:v>15.333333333333334</c:v>
                </c:pt>
                <c:pt idx="8">
                  <c:v>15.333333333333334</c:v>
                </c:pt>
                <c:pt idx="9">
                  <c:v>15.333333333333334</c:v>
                </c:pt>
                <c:pt idx="10">
                  <c:v>15.333333333333334</c:v>
                </c:pt>
                <c:pt idx="11">
                  <c:v>15.333333333333334</c:v>
                </c:pt>
                <c:pt idx="12">
                  <c:v>15.333333333333334</c:v>
                </c:pt>
                <c:pt idx="13">
                  <c:v>15.333333333333334</c:v>
                </c:pt>
                <c:pt idx="14">
                  <c:v>15.333333333333334</c:v>
                </c:pt>
                <c:pt idx="15">
                  <c:v>15.333333333333334</c:v>
                </c:pt>
                <c:pt idx="16">
                  <c:v>15.333333333333334</c:v>
                </c:pt>
                <c:pt idx="17">
                  <c:v>15.333333333333334</c:v>
                </c:pt>
                <c:pt idx="18">
                  <c:v>15.333333333333334</c:v>
                </c:pt>
                <c:pt idx="19">
                  <c:v>15.333333333333334</c:v>
                </c:pt>
                <c:pt idx="20">
                  <c:v>15.333333333333334</c:v>
                </c:pt>
                <c:pt idx="21">
                  <c:v>15.333333333333334</c:v>
                </c:pt>
                <c:pt idx="22">
                  <c:v>15.333333333333334</c:v>
                </c:pt>
                <c:pt idx="23">
                  <c:v>15.333333333333334</c:v>
                </c:pt>
                <c:pt idx="24">
                  <c:v>15.333333333333334</c:v>
                </c:pt>
                <c:pt idx="25">
                  <c:v>15.333333333333334</c:v>
                </c:pt>
                <c:pt idx="26">
                  <c:v>15.333333333333334</c:v>
                </c:pt>
                <c:pt idx="27">
                  <c:v>15.333333333333334</c:v>
                </c:pt>
                <c:pt idx="28">
                  <c:v>15.333333333333334</c:v>
                </c:pt>
                <c:pt idx="29">
                  <c:v>15.333333333333334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397120"/>
        <c:axId val="87398656"/>
      </c:lineChart>
      <c:catAx>
        <c:axId val="87381120"/>
        <c:scaling>
          <c:orientation val="minMax"/>
        </c:scaling>
        <c:delete val="1"/>
        <c:axPos val="b"/>
        <c:majorTickMark val="out"/>
        <c:minorTickMark val="none"/>
        <c:tickLblPos val="nextTo"/>
        <c:crossAx val="87383040"/>
        <c:crosses val="autoZero"/>
        <c:auto val="0"/>
        <c:lblAlgn val="ctr"/>
        <c:lblOffset val="100"/>
        <c:noMultiLvlLbl val="0"/>
      </c:catAx>
      <c:valAx>
        <c:axId val="8738304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7381120"/>
        <c:crosses val="autoZero"/>
        <c:crossBetween val="between"/>
      </c:valAx>
      <c:catAx>
        <c:axId val="87397120"/>
        <c:scaling>
          <c:orientation val="minMax"/>
        </c:scaling>
        <c:delete val="1"/>
        <c:axPos val="b"/>
        <c:majorTickMark val="out"/>
        <c:minorTickMark val="none"/>
        <c:tickLblPos val="nextTo"/>
        <c:crossAx val="87398656"/>
        <c:crosses val="autoZero"/>
        <c:auto val="0"/>
        <c:lblAlgn val="ctr"/>
        <c:lblOffset val="100"/>
        <c:noMultiLvlLbl val="0"/>
      </c:catAx>
      <c:valAx>
        <c:axId val="8739865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73971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'Joe Farnham'!$D$5:$D$34</c:f>
              <c:numCache>
                <c:formatCode>General</c:formatCode>
                <c:ptCount val="30"/>
                <c:pt idx="0">
                  <c:v>2</c:v>
                </c:pt>
                <c:pt idx="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1806336"/>
        <c:axId val="9181260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'Joe Farnham'!$V$5:$V$34</c:f>
              <c:numCache>
                <c:formatCode>0.00</c:formatCode>
                <c:ptCount val="30"/>
                <c:pt idx="0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14144"/>
        <c:axId val="93786112"/>
      </c:lineChart>
      <c:catAx>
        <c:axId val="91806336"/>
        <c:scaling>
          <c:orientation val="minMax"/>
        </c:scaling>
        <c:delete val="1"/>
        <c:axPos val="b"/>
        <c:majorTickMark val="out"/>
        <c:minorTickMark val="none"/>
        <c:tickLblPos val="nextTo"/>
        <c:crossAx val="91812608"/>
        <c:crosses val="autoZero"/>
        <c:auto val="0"/>
        <c:lblAlgn val="ctr"/>
        <c:lblOffset val="100"/>
        <c:noMultiLvlLbl val="0"/>
      </c:catAx>
      <c:valAx>
        <c:axId val="9181260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1806336"/>
        <c:crosses val="autoZero"/>
        <c:crossBetween val="between"/>
      </c:valAx>
      <c:catAx>
        <c:axId val="91814144"/>
        <c:scaling>
          <c:orientation val="minMax"/>
        </c:scaling>
        <c:delete val="1"/>
        <c:axPos val="b"/>
        <c:majorTickMark val="out"/>
        <c:minorTickMark val="none"/>
        <c:tickLblPos val="nextTo"/>
        <c:crossAx val="93786112"/>
        <c:crosses val="autoZero"/>
        <c:auto val="0"/>
        <c:lblAlgn val="ctr"/>
        <c:lblOffset val="100"/>
        <c:noMultiLvlLbl val="0"/>
      </c:catAx>
      <c:valAx>
        <c:axId val="9378611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18141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'Jon McDougall-Bagnall'!$D$5:$D$34</c:f>
              <c:numCache>
                <c:formatCode>General</c:formatCode>
                <c:ptCount val="3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3894528"/>
        <c:axId val="9389670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'Jon McDougall-Bagnall'!$V$5:$V$34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98240"/>
        <c:axId val="93899776"/>
      </c:lineChart>
      <c:catAx>
        <c:axId val="93894528"/>
        <c:scaling>
          <c:orientation val="minMax"/>
        </c:scaling>
        <c:delete val="1"/>
        <c:axPos val="b"/>
        <c:majorTickMark val="out"/>
        <c:minorTickMark val="none"/>
        <c:tickLblPos val="nextTo"/>
        <c:crossAx val="93896704"/>
        <c:crosses val="autoZero"/>
        <c:auto val="0"/>
        <c:lblAlgn val="ctr"/>
        <c:lblOffset val="100"/>
        <c:noMultiLvlLbl val="0"/>
      </c:catAx>
      <c:valAx>
        <c:axId val="9389670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894528"/>
        <c:crosses val="autoZero"/>
        <c:crossBetween val="between"/>
      </c:valAx>
      <c:catAx>
        <c:axId val="93898240"/>
        <c:scaling>
          <c:orientation val="minMax"/>
        </c:scaling>
        <c:delete val="1"/>
        <c:axPos val="b"/>
        <c:majorTickMark val="out"/>
        <c:minorTickMark val="none"/>
        <c:tickLblPos val="nextTo"/>
        <c:crossAx val="93899776"/>
        <c:crosses val="autoZero"/>
        <c:auto val="0"/>
        <c:lblAlgn val="ctr"/>
        <c:lblOffset val="100"/>
        <c:noMultiLvlLbl val="0"/>
      </c:catAx>
      <c:valAx>
        <c:axId val="9389977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3898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'Lewis Dean'!$D$5:$D$34</c:f>
              <c:numCache>
                <c:formatCode>General</c:formatCode>
                <c:ptCount val="30"/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3938816"/>
        <c:axId val="9394073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'Lewis Dean'!$V$5:$V$34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3.5</c:v>
                </c:pt>
                <c:pt idx="4">
                  <c:v>2.3333333333333335</c:v>
                </c:pt>
                <c:pt idx="5">
                  <c:v>2.3333333333333335</c:v>
                </c:pt>
                <c:pt idx="6">
                  <c:v>2.3333333333333335</c:v>
                </c:pt>
                <c:pt idx="7">
                  <c:v>2.3333333333333335</c:v>
                </c:pt>
                <c:pt idx="8">
                  <c:v>2.3333333333333335</c:v>
                </c:pt>
                <c:pt idx="9">
                  <c:v>2.3333333333333335</c:v>
                </c:pt>
                <c:pt idx="10">
                  <c:v>2.3333333333333335</c:v>
                </c:pt>
                <c:pt idx="11">
                  <c:v>2.3333333333333335</c:v>
                </c:pt>
                <c:pt idx="12">
                  <c:v>2.3333333333333335</c:v>
                </c:pt>
                <c:pt idx="13">
                  <c:v>2.3333333333333335</c:v>
                </c:pt>
                <c:pt idx="14">
                  <c:v>2.3333333333333335</c:v>
                </c:pt>
                <c:pt idx="15">
                  <c:v>2.3333333333333335</c:v>
                </c:pt>
                <c:pt idx="16">
                  <c:v>2.3333333333333335</c:v>
                </c:pt>
                <c:pt idx="17">
                  <c:v>2.3333333333333335</c:v>
                </c:pt>
                <c:pt idx="18">
                  <c:v>2.3333333333333335</c:v>
                </c:pt>
                <c:pt idx="19">
                  <c:v>2.3333333333333335</c:v>
                </c:pt>
                <c:pt idx="20">
                  <c:v>2.3333333333333335</c:v>
                </c:pt>
                <c:pt idx="21">
                  <c:v>2.3333333333333335</c:v>
                </c:pt>
                <c:pt idx="22">
                  <c:v>2.3333333333333335</c:v>
                </c:pt>
                <c:pt idx="23">
                  <c:v>2.3333333333333335</c:v>
                </c:pt>
                <c:pt idx="24">
                  <c:v>2.3333333333333335</c:v>
                </c:pt>
                <c:pt idx="25">
                  <c:v>2.3333333333333335</c:v>
                </c:pt>
                <c:pt idx="26">
                  <c:v>2.3333333333333335</c:v>
                </c:pt>
                <c:pt idx="27">
                  <c:v>2.3333333333333335</c:v>
                </c:pt>
                <c:pt idx="28">
                  <c:v>2.3333333333333335</c:v>
                </c:pt>
                <c:pt idx="29">
                  <c:v>2.3333333333333335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46624"/>
        <c:axId val="93948160"/>
      </c:lineChart>
      <c:catAx>
        <c:axId val="93938816"/>
        <c:scaling>
          <c:orientation val="minMax"/>
        </c:scaling>
        <c:delete val="1"/>
        <c:axPos val="b"/>
        <c:majorTickMark val="out"/>
        <c:minorTickMark val="none"/>
        <c:tickLblPos val="nextTo"/>
        <c:crossAx val="93940736"/>
        <c:crosses val="autoZero"/>
        <c:auto val="0"/>
        <c:lblAlgn val="ctr"/>
        <c:lblOffset val="100"/>
        <c:noMultiLvlLbl val="0"/>
      </c:catAx>
      <c:valAx>
        <c:axId val="9394073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938816"/>
        <c:crosses val="autoZero"/>
        <c:crossBetween val="between"/>
      </c:valAx>
      <c:catAx>
        <c:axId val="93946624"/>
        <c:scaling>
          <c:orientation val="minMax"/>
        </c:scaling>
        <c:delete val="1"/>
        <c:axPos val="b"/>
        <c:majorTickMark val="out"/>
        <c:minorTickMark val="none"/>
        <c:tickLblPos val="nextTo"/>
        <c:crossAx val="93948160"/>
        <c:crosses val="autoZero"/>
        <c:auto val="0"/>
        <c:lblAlgn val="ctr"/>
        <c:lblOffset val="100"/>
        <c:noMultiLvlLbl val="0"/>
      </c:catAx>
      <c:valAx>
        <c:axId val="9394816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39466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171489399735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'Michael Nott'!$D$5:$D$34</c:f>
              <c:numCache>
                <c:formatCode>General</c:formatCode>
                <c:ptCount val="30"/>
                <c:pt idx="1">
                  <c:v>0</c:v>
                </c:pt>
                <c:pt idx="3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4359936"/>
        <c:axId val="9436185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'Michael Nott'!$V$5:$V$34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367744"/>
        <c:axId val="94369280"/>
      </c:lineChart>
      <c:catAx>
        <c:axId val="94359936"/>
        <c:scaling>
          <c:orientation val="minMax"/>
        </c:scaling>
        <c:delete val="1"/>
        <c:axPos val="b"/>
        <c:majorTickMark val="out"/>
        <c:minorTickMark val="none"/>
        <c:tickLblPos val="nextTo"/>
        <c:crossAx val="94361856"/>
        <c:crosses val="autoZero"/>
        <c:auto val="0"/>
        <c:lblAlgn val="ctr"/>
        <c:lblOffset val="100"/>
        <c:noMultiLvlLbl val="0"/>
      </c:catAx>
      <c:valAx>
        <c:axId val="9436185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59936"/>
        <c:crosses val="autoZero"/>
        <c:crossBetween val="between"/>
      </c:valAx>
      <c:catAx>
        <c:axId val="94367744"/>
        <c:scaling>
          <c:orientation val="minMax"/>
        </c:scaling>
        <c:delete val="1"/>
        <c:axPos val="b"/>
        <c:majorTickMark val="out"/>
        <c:minorTickMark val="none"/>
        <c:tickLblPos val="nextTo"/>
        <c:crossAx val="94369280"/>
        <c:crosses val="autoZero"/>
        <c:auto val="0"/>
        <c:lblAlgn val="ctr"/>
        <c:lblOffset val="100"/>
        <c:noMultiLvlLbl val="0"/>
      </c:catAx>
      <c:valAx>
        <c:axId val="943692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3677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171489399735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'Patrick Jess'!$D$5:$D$34</c:f>
              <c:numCache>
                <c:formatCode>General</c:formatCode>
                <c:ptCount val="30"/>
                <c:pt idx="1">
                  <c:v>5</c:v>
                </c:pt>
                <c:pt idx="6">
                  <c:v>0</c:v>
                </c:pt>
                <c:pt idx="10">
                  <c:v>4</c:v>
                </c:pt>
                <c:pt idx="11">
                  <c:v>7</c:v>
                </c:pt>
                <c:pt idx="12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5481216"/>
        <c:axId val="9856768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'Patrick Jess'!$V$5:$V$34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4.5</c:v>
                </c:pt>
                <c:pt idx="11">
                  <c:v>8</c:v>
                </c:pt>
                <c:pt idx="12">
                  <c:v>9.5</c:v>
                </c:pt>
                <c:pt idx="13">
                  <c:v>9.5</c:v>
                </c:pt>
                <c:pt idx="14">
                  <c:v>9.5</c:v>
                </c:pt>
                <c:pt idx="15">
                  <c:v>9.5</c:v>
                </c:pt>
                <c:pt idx="16">
                  <c:v>9.5</c:v>
                </c:pt>
                <c:pt idx="17">
                  <c:v>9.5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  <c:pt idx="24">
                  <c:v>9.5</c:v>
                </c:pt>
                <c:pt idx="25">
                  <c:v>9.5</c:v>
                </c:pt>
                <c:pt idx="26">
                  <c:v>9.5</c:v>
                </c:pt>
                <c:pt idx="27">
                  <c:v>9.5</c:v>
                </c:pt>
                <c:pt idx="28">
                  <c:v>9.5</c:v>
                </c:pt>
                <c:pt idx="29">
                  <c:v>9.5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569216"/>
        <c:axId val="98575104"/>
      </c:lineChart>
      <c:catAx>
        <c:axId val="95481216"/>
        <c:scaling>
          <c:orientation val="minMax"/>
        </c:scaling>
        <c:delete val="1"/>
        <c:axPos val="b"/>
        <c:majorTickMark val="out"/>
        <c:minorTickMark val="none"/>
        <c:tickLblPos val="nextTo"/>
        <c:crossAx val="98567680"/>
        <c:crosses val="autoZero"/>
        <c:auto val="0"/>
        <c:lblAlgn val="ctr"/>
        <c:lblOffset val="100"/>
        <c:noMultiLvlLbl val="0"/>
      </c:catAx>
      <c:valAx>
        <c:axId val="9856768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5481216"/>
        <c:crosses val="autoZero"/>
        <c:crossBetween val="between"/>
      </c:valAx>
      <c:catAx>
        <c:axId val="98569216"/>
        <c:scaling>
          <c:orientation val="minMax"/>
        </c:scaling>
        <c:delete val="1"/>
        <c:axPos val="b"/>
        <c:majorTickMark val="out"/>
        <c:minorTickMark val="none"/>
        <c:tickLblPos val="nextTo"/>
        <c:crossAx val="98575104"/>
        <c:crosses val="autoZero"/>
        <c:auto val="0"/>
        <c:lblAlgn val="ctr"/>
        <c:lblOffset val="100"/>
        <c:noMultiLvlLbl val="0"/>
      </c:catAx>
      <c:valAx>
        <c:axId val="985751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85692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'Paul Smith'!$D$5:$D$34</c:f>
              <c:numCache>
                <c:formatCode>General</c:formatCode>
                <c:ptCount val="30"/>
                <c:pt idx="0">
                  <c:v>24</c:v>
                </c:pt>
                <c:pt idx="1">
                  <c:v>8</c:v>
                </c:pt>
                <c:pt idx="2">
                  <c:v>4</c:v>
                </c:pt>
                <c:pt idx="3">
                  <c:v>55</c:v>
                </c:pt>
                <c:pt idx="4">
                  <c:v>3</c:v>
                </c:pt>
                <c:pt idx="5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765440"/>
        <c:axId val="9876761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'Paul Smith'!$V$5:$V$34</c:f>
              <c:numCache>
                <c:formatCode>0.00</c:formatCode>
                <c:ptCount val="30"/>
                <c:pt idx="0">
                  <c:v>24</c:v>
                </c:pt>
                <c:pt idx="1">
                  <c:v>16</c:v>
                </c:pt>
                <c:pt idx="2">
                  <c:v>12</c:v>
                </c:pt>
                <c:pt idx="3">
                  <c:v>22.75</c:v>
                </c:pt>
                <c:pt idx="4">
                  <c:v>18.8</c:v>
                </c:pt>
                <c:pt idx="5">
                  <c:v>16.5</c:v>
                </c:pt>
                <c:pt idx="6">
                  <c:v>16.5</c:v>
                </c:pt>
                <c:pt idx="7">
                  <c:v>16.5</c:v>
                </c:pt>
                <c:pt idx="8">
                  <c:v>16.5</c:v>
                </c:pt>
                <c:pt idx="9">
                  <c:v>16.5</c:v>
                </c:pt>
                <c:pt idx="10">
                  <c:v>16.5</c:v>
                </c:pt>
                <c:pt idx="11">
                  <c:v>16.5</c:v>
                </c:pt>
                <c:pt idx="12">
                  <c:v>16.5</c:v>
                </c:pt>
                <c:pt idx="13">
                  <c:v>16.5</c:v>
                </c:pt>
                <c:pt idx="14">
                  <c:v>16.5</c:v>
                </c:pt>
                <c:pt idx="15">
                  <c:v>16.5</c:v>
                </c:pt>
                <c:pt idx="16">
                  <c:v>16.5</c:v>
                </c:pt>
                <c:pt idx="17">
                  <c:v>16.5</c:v>
                </c:pt>
                <c:pt idx="18">
                  <c:v>16.5</c:v>
                </c:pt>
                <c:pt idx="19">
                  <c:v>16.5</c:v>
                </c:pt>
                <c:pt idx="20">
                  <c:v>16.5</c:v>
                </c:pt>
                <c:pt idx="21">
                  <c:v>16.5</c:v>
                </c:pt>
                <c:pt idx="22">
                  <c:v>16.5</c:v>
                </c:pt>
                <c:pt idx="23">
                  <c:v>16.5</c:v>
                </c:pt>
                <c:pt idx="24">
                  <c:v>16.5</c:v>
                </c:pt>
                <c:pt idx="25">
                  <c:v>16.5</c:v>
                </c:pt>
                <c:pt idx="26">
                  <c:v>16.5</c:v>
                </c:pt>
                <c:pt idx="27">
                  <c:v>16.5</c:v>
                </c:pt>
                <c:pt idx="28">
                  <c:v>16.5</c:v>
                </c:pt>
                <c:pt idx="29">
                  <c:v>16.5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769152"/>
        <c:axId val="98770944"/>
      </c:lineChart>
      <c:catAx>
        <c:axId val="98765440"/>
        <c:scaling>
          <c:orientation val="minMax"/>
        </c:scaling>
        <c:delete val="1"/>
        <c:axPos val="b"/>
        <c:majorTickMark val="out"/>
        <c:minorTickMark val="none"/>
        <c:tickLblPos val="nextTo"/>
        <c:crossAx val="98767616"/>
        <c:crosses val="autoZero"/>
        <c:auto val="0"/>
        <c:lblAlgn val="ctr"/>
        <c:lblOffset val="100"/>
        <c:noMultiLvlLbl val="0"/>
      </c:catAx>
      <c:valAx>
        <c:axId val="9876761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765440"/>
        <c:crosses val="autoZero"/>
        <c:crossBetween val="between"/>
      </c:valAx>
      <c:catAx>
        <c:axId val="98769152"/>
        <c:scaling>
          <c:orientation val="minMax"/>
        </c:scaling>
        <c:delete val="1"/>
        <c:axPos val="b"/>
        <c:majorTickMark val="out"/>
        <c:minorTickMark val="none"/>
        <c:tickLblPos val="nextTo"/>
        <c:crossAx val="98770944"/>
        <c:crosses val="autoZero"/>
        <c:auto val="0"/>
        <c:lblAlgn val="ctr"/>
        <c:lblOffset val="100"/>
        <c:noMultiLvlLbl val="0"/>
      </c:catAx>
      <c:valAx>
        <c:axId val="9877094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87691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'Pete O''Boyle'!$D$5:$D$34</c:f>
              <c:numCache>
                <c:formatCode>General</c:formatCode>
                <c:ptCount val="30"/>
                <c:pt idx="0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826112"/>
        <c:axId val="9883238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'Pete O''Boyle'!$V$5:$V$34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833920"/>
        <c:axId val="98835456"/>
      </c:lineChart>
      <c:catAx>
        <c:axId val="98826112"/>
        <c:scaling>
          <c:orientation val="minMax"/>
        </c:scaling>
        <c:delete val="1"/>
        <c:axPos val="b"/>
        <c:majorTickMark val="out"/>
        <c:minorTickMark val="none"/>
        <c:tickLblPos val="nextTo"/>
        <c:crossAx val="98832384"/>
        <c:crosses val="autoZero"/>
        <c:auto val="0"/>
        <c:lblAlgn val="ctr"/>
        <c:lblOffset val="100"/>
        <c:noMultiLvlLbl val="0"/>
      </c:catAx>
      <c:valAx>
        <c:axId val="9883238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826112"/>
        <c:crosses val="autoZero"/>
        <c:crossBetween val="between"/>
      </c:valAx>
      <c:catAx>
        <c:axId val="98833920"/>
        <c:scaling>
          <c:orientation val="minMax"/>
        </c:scaling>
        <c:delete val="1"/>
        <c:axPos val="b"/>
        <c:majorTickMark val="out"/>
        <c:minorTickMark val="none"/>
        <c:tickLblPos val="nextTo"/>
        <c:crossAx val="98835456"/>
        <c:crosses val="autoZero"/>
        <c:auto val="0"/>
        <c:lblAlgn val="ctr"/>
        <c:lblOffset val="100"/>
        <c:noMultiLvlLbl val="0"/>
      </c:catAx>
      <c:valAx>
        <c:axId val="9883545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88339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'Phil Pass'!$D$5:$D$34</c:f>
              <c:numCache>
                <c:formatCode>General</c:formatCode>
                <c:ptCount val="30"/>
                <c:pt idx="0">
                  <c:v>2</c:v>
                </c:pt>
                <c:pt idx="4">
                  <c:v>9</c:v>
                </c:pt>
                <c:pt idx="6">
                  <c:v>6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185792"/>
        <c:axId val="99187712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'Phil Pass'!$V$5:$V$34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</c:v>
                </c:pt>
                <c:pt idx="5">
                  <c:v>11</c:v>
                </c:pt>
                <c:pt idx="6">
                  <c:v>8.5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197696"/>
        <c:axId val="99199232"/>
      </c:lineChart>
      <c:catAx>
        <c:axId val="99185792"/>
        <c:scaling>
          <c:orientation val="minMax"/>
        </c:scaling>
        <c:delete val="1"/>
        <c:axPos val="b"/>
        <c:majorTickMark val="out"/>
        <c:minorTickMark val="none"/>
        <c:tickLblPos val="nextTo"/>
        <c:crossAx val="99187712"/>
        <c:crosses val="autoZero"/>
        <c:auto val="0"/>
        <c:lblAlgn val="ctr"/>
        <c:lblOffset val="100"/>
        <c:noMultiLvlLbl val="0"/>
      </c:catAx>
      <c:valAx>
        <c:axId val="9918771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9185792"/>
        <c:crosses val="autoZero"/>
        <c:crossBetween val="between"/>
      </c:valAx>
      <c:catAx>
        <c:axId val="99197696"/>
        <c:scaling>
          <c:orientation val="minMax"/>
        </c:scaling>
        <c:delete val="1"/>
        <c:axPos val="b"/>
        <c:majorTickMark val="out"/>
        <c:minorTickMark val="none"/>
        <c:tickLblPos val="nextTo"/>
        <c:crossAx val="99199232"/>
        <c:crosses val="autoZero"/>
        <c:auto val="0"/>
        <c:lblAlgn val="ctr"/>
        <c:lblOffset val="100"/>
        <c:noMultiLvlLbl val="0"/>
      </c:catAx>
      <c:valAx>
        <c:axId val="9919923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91976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'Richard Sokolowski'!$D$5:$D$34</c:f>
              <c:numCache>
                <c:formatCode>General</c:formatCode>
                <c:ptCount val="30"/>
                <c:pt idx="0">
                  <c:v>0</c:v>
                </c:pt>
                <c:pt idx="1">
                  <c:v>2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238272"/>
        <c:axId val="99240192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'Richard Sokolowski'!$V$5:$V$34</c:f>
              <c:numCache>
                <c:formatCode>0.00</c:formatCode>
                <c:ptCount val="3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54272"/>
        <c:axId val="99255808"/>
      </c:lineChart>
      <c:catAx>
        <c:axId val="99238272"/>
        <c:scaling>
          <c:orientation val="minMax"/>
        </c:scaling>
        <c:delete val="1"/>
        <c:axPos val="b"/>
        <c:majorTickMark val="out"/>
        <c:minorTickMark val="none"/>
        <c:tickLblPos val="nextTo"/>
        <c:crossAx val="99240192"/>
        <c:crosses val="autoZero"/>
        <c:auto val="0"/>
        <c:lblAlgn val="ctr"/>
        <c:lblOffset val="100"/>
        <c:noMultiLvlLbl val="0"/>
      </c:catAx>
      <c:valAx>
        <c:axId val="9924019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9238272"/>
        <c:crosses val="autoZero"/>
        <c:crossBetween val="between"/>
      </c:valAx>
      <c:catAx>
        <c:axId val="99254272"/>
        <c:scaling>
          <c:orientation val="minMax"/>
        </c:scaling>
        <c:delete val="1"/>
        <c:axPos val="b"/>
        <c:majorTickMark val="out"/>
        <c:minorTickMark val="none"/>
        <c:tickLblPos val="nextTo"/>
        <c:crossAx val="99255808"/>
        <c:crosses val="autoZero"/>
        <c:auto val="0"/>
        <c:lblAlgn val="ctr"/>
        <c:lblOffset val="100"/>
        <c:noMultiLvlLbl val="0"/>
      </c:catAx>
      <c:valAx>
        <c:axId val="992558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92542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'Roy Dilley'!$D$5:$D$34</c:f>
              <c:numCache>
                <c:formatCode>General</c:formatCode>
                <c:ptCount val="30"/>
                <c:pt idx="0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47840"/>
        <c:axId val="10223769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'Roy Dilley'!$V$5:$V$34</c:f>
              <c:numCache>
                <c:formatCode>0.00</c:formatCode>
                <c:ptCount val="3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39232"/>
        <c:axId val="102241024"/>
      </c:lineChart>
      <c:catAx>
        <c:axId val="99347840"/>
        <c:scaling>
          <c:orientation val="minMax"/>
        </c:scaling>
        <c:delete val="1"/>
        <c:axPos val="b"/>
        <c:majorTickMark val="out"/>
        <c:minorTickMark val="none"/>
        <c:tickLblPos val="nextTo"/>
        <c:crossAx val="102237696"/>
        <c:crosses val="autoZero"/>
        <c:auto val="0"/>
        <c:lblAlgn val="ctr"/>
        <c:lblOffset val="100"/>
        <c:noMultiLvlLbl val="0"/>
      </c:catAx>
      <c:valAx>
        <c:axId val="10223769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9347840"/>
        <c:crosses val="autoZero"/>
        <c:crossBetween val="between"/>
      </c:valAx>
      <c:catAx>
        <c:axId val="102239232"/>
        <c:scaling>
          <c:orientation val="minMax"/>
        </c:scaling>
        <c:delete val="1"/>
        <c:axPos val="b"/>
        <c:majorTickMark val="out"/>
        <c:minorTickMark val="none"/>
        <c:tickLblPos val="nextTo"/>
        <c:crossAx val="102241024"/>
        <c:crosses val="autoZero"/>
        <c:auto val="0"/>
        <c:lblAlgn val="ctr"/>
        <c:lblOffset val="100"/>
        <c:noMultiLvlLbl val="0"/>
      </c:catAx>
      <c:valAx>
        <c:axId val="10224102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22392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77"/>
          <c:y val="8.4415584415584416E-2"/>
          <c:w val="0.84715025906735753"/>
          <c:h val="0.74350649350649656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'Alasdair Gordon-Gibson'!$D$5:$D$34</c:f>
              <c:numCache>
                <c:formatCode>General</c:formatCode>
                <c:ptCount val="3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7454080"/>
        <c:axId val="8745600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'Alasdair Gordon-Gibson'!$V$5:$V$34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465984"/>
        <c:axId val="87467520"/>
      </c:lineChart>
      <c:catAx>
        <c:axId val="87454080"/>
        <c:scaling>
          <c:orientation val="minMax"/>
        </c:scaling>
        <c:delete val="1"/>
        <c:axPos val="b"/>
        <c:majorTickMark val="out"/>
        <c:minorTickMark val="none"/>
        <c:tickLblPos val="nextTo"/>
        <c:crossAx val="87456000"/>
        <c:crosses val="autoZero"/>
        <c:auto val="0"/>
        <c:lblAlgn val="ctr"/>
        <c:lblOffset val="100"/>
        <c:noMultiLvlLbl val="0"/>
      </c:catAx>
      <c:valAx>
        <c:axId val="8745600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7454080"/>
        <c:crosses val="autoZero"/>
        <c:crossBetween val="between"/>
      </c:valAx>
      <c:catAx>
        <c:axId val="87465984"/>
        <c:scaling>
          <c:orientation val="minMax"/>
        </c:scaling>
        <c:delete val="1"/>
        <c:axPos val="b"/>
        <c:majorTickMark val="out"/>
        <c:minorTickMark val="none"/>
        <c:tickLblPos val="nextTo"/>
        <c:crossAx val="87467520"/>
        <c:crosses val="autoZero"/>
        <c:auto val="0"/>
        <c:lblAlgn val="ctr"/>
        <c:lblOffset val="100"/>
        <c:noMultiLvlLbl val="0"/>
      </c:catAx>
      <c:valAx>
        <c:axId val="874675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74659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78" r="0.75000000000000278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'Samuel Mansell'!$D$5:$D$34</c:f>
              <c:numCache>
                <c:formatCode>General</c:formatCode>
                <c:ptCount val="30"/>
                <c:pt idx="2">
                  <c:v>18</c:v>
                </c:pt>
                <c:pt idx="3">
                  <c:v>30</c:v>
                </c:pt>
                <c:pt idx="4">
                  <c:v>10</c:v>
                </c:pt>
                <c:pt idx="5">
                  <c:v>9</c:v>
                </c:pt>
                <c:pt idx="6">
                  <c:v>4</c:v>
                </c:pt>
                <c:pt idx="7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2312576"/>
        <c:axId val="10231884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'Samuel Mansell'!$V$5:$V$34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18</c:v>
                </c:pt>
                <c:pt idx="3">
                  <c:v>24</c:v>
                </c:pt>
                <c:pt idx="4">
                  <c:v>19.333333333333332</c:v>
                </c:pt>
                <c:pt idx="5">
                  <c:v>16.75</c:v>
                </c:pt>
                <c:pt idx="6">
                  <c:v>14.2</c:v>
                </c:pt>
                <c:pt idx="7">
                  <c:v>14.166666666666666</c:v>
                </c:pt>
                <c:pt idx="8">
                  <c:v>14.166666666666666</c:v>
                </c:pt>
                <c:pt idx="9">
                  <c:v>14.166666666666666</c:v>
                </c:pt>
                <c:pt idx="10">
                  <c:v>14.166666666666666</c:v>
                </c:pt>
                <c:pt idx="11">
                  <c:v>14.166666666666666</c:v>
                </c:pt>
                <c:pt idx="12">
                  <c:v>14.166666666666666</c:v>
                </c:pt>
                <c:pt idx="13">
                  <c:v>14.166666666666666</c:v>
                </c:pt>
                <c:pt idx="14">
                  <c:v>14.166666666666666</c:v>
                </c:pt>
                <c:pt idx="15">
                  <c:v>14.166666666666666</c:v>
                </c:pt>
                <c:pt idx="16">
                  <c:v>14.166666666666666</c:v>
                </c:pt>
                <c:pt idx="17">
                  <c:v>14.166666666666666</c:v>
                </c:pt>
                <c:pt idx="18">
                  <c:v>14.166666666666666</c:v>
                </c:pt>
                <c:pt idx="19">
                  <c:v>14.166666666666666</c:v>
                </c:pt>
                <c:pt idx="20">
                  <c:v>14.166666666666666</c:v>
                </c:pt>
                <c:pt idx="21">
                  <c:v>14.166666666666666</c:v>
                </c:pt>
                <c:pt idx="22">
                  <c:v>14.166666666666666</c:v>
                </c:pt>
                <c:pt idx="23">
                  <c:v>14.166666666666666</c:v>
                </c:pt>
                <c:pt idx="24">
                  <c:v>14.166666666666666</c:v>
                </c:pt>
                <c:pt idx="25">
                  <c:v>14.166666666666666</c:v>
                </c:pt>
                <c:pt idx="26">
                  <c:v>14.166666666666666</c:v>
                </c:pt>
                <c:pt idx="27">
                  <c:v>14.166666666666666</c:v>
                </c:pt>
                <c:pt idx="28">
                  <c:v>14.166666666666666</c:v>
                </c:pt>
                <c:pt idx="29">
                  <c:v>14.166666666666666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20384"/>
        <c:axId val="102322176"/>
      </c:lineChart>
      <c:catAx>
        <c:axId val="102312576"/>
        <c:scaling>
          <c:orientation val="minMax"/>
        </c:scaling>
        <c:delete val="1"/>
        <c:axPos val="b"/>
        <c:majorTickMark val="out"/>
        <c:minorTickMark val="none"/>
        <c:tickLblPos val="nextTo"/>
        <c:crossAx val="102318848"/>
        <c:crosses val="autoZero"/>
        <c:auto val="0"/>
        <c:lblAlgn val="ctr"/>
        <c:lblOffset val="100"/>
        <c:noMultiLvlLbl val="0"/>
      </c:catAx>
      <c:valAx>
        <c:axId val="1023188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12576"/>
        <c:crosses val="autoZero"/>
        <c:crossBetween val="between"/>
      </c:valAx>
      <c:catAx>
        <c:axId val="102320384"/>
        <c:scaling>
          <c:orientation val="minMax"/>
        </c:scaling>
        <c:delete val="1"/>
        <c:axPos val="b"/>
        <c:majorTickMark val="out"/>
        <c:minorTickMark val="none"/>
        <c:tickLblPos val="nextTo"/>
        <c:crossAx val="102322176"/>
        <c:crosses val="autoZero"/>
        <c:auto val="0"/>
        <c:lblAlgn val="ctr"/>
        <c:lblOffset val="100"/>
        <c:noMultiLvlLbl val="0"/>
      </c:catAx>
      <c:valAx>
        <c:axId val="10232217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23203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'Stan Frankland'!$D$5:$D$34</c:f>
              <c:numCache>
                <c:formatCode>General</c:formatCode>
                <c:ptCount val="30"/>
                <c:pt idx="0">
                  <c:v>22</c:v>
                </c:pt>
                <c:pt idx="1">
                  <c:v>27</c:v>
                </c:pt>
                <c:pt idx="2">
                  <c:v>50</c:v>
                </c:pt>
                <c:pt idx="3">
                  <c:v>13</c:v>
                </c:pt>
                <c:pt idx="4">
                  <c:v>7</c:v>
                </c:pt>
                <c:pt idx="5">
                  <c:v>63</c:v>
                </c:pt>
                <c:pt idx="6">
                  <c:v>48</c:v>
                </c:pt>
                <c:pt idx="7">
                  <c:v>31</c:v>
                </c:pt>
                <c:pt idx="8">
                  <c:v>36</c:v>
                </c:pt>
                <c:pt idx="9">
                  <c:v>32</c:v>
                </c:pt>
                <c:pt idx="11">
                  <c:v>100</c:v>
                </c:pt>
                <c:pt idx="12">
                  <c:v>11</c:v>
                </c:pt>
                <c:pt idx="13">
                  <c:v>69</c:v>
                </c:pt>
                <c:pt idx="14">
                  <c:v>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2541184"/>
        <c:axId val="102551552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'Stan Frankland'!$V$5:$V$34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99</c:v>
                </c:pt>
                <c:pt idx="3">
                  <c:v>112</c:v>
                </c:pt>
                <c:pt idx="4">
                  <c:v>59.5</c:v>
                </c:pt>
                <c:pt idx="5">
                  <c:v>60.666666666666664</c:v>
                </c:pt>
                <c:pt idx="6">
                  <c:v>76.666666666666671</c:v>
                </c:pt>
                <c:pt idx="7">
                  <c:v>65.25</c:v>
                </c:pt>
                <c:pt idx="8">
                  <c:v>74.25</c:v>
                </c:pt>
                <c:pt idx="9">
                  <c:v>65.8</c:v>
                </c:pt>
                <c:pt idx="10">
                  <c:v>65.8</c:v>
                </c:pt>
                <c:pt idx="11">
                  <c:v>71.5</c:v>
                </c:pt>
                <c:pt idx="12">
                  <c:v>62.857142857142854</c:v>
                </c:pt>
                <c:pt idx="13">
                  <c:v>72.714285714285708</c:v>
                </c:pt>
                <c:pt idx="14">
                  <c:v>69.375</c:v>
                </c:pt>
                <c:pt idx="15">
                  <c:v>69.375</c:v>
                </c:pt>
                <c:pt idx="16">
                  <c:v>69.375</c:v>
                </c:pt>
                <c:pt idx="17">
                  <c:v>69.375</c:v>
                </c:pt>
                <c:pt idx="18">
                  <c:v>69.375</c:v>
                </c:pt>
                <c:pt idx="19">
                  <c:v>69.375</c:v>
                </c:pt>
                <c:pt idx="20">
                  <c:v>69.375</c:v>
                </c:pt>
                <c:pt idx="21">
                  <c:v>69.375</c:v>
                </c:pt>
                <c:pt idx="22">
                  <c:v>69.375</c:v>
                </c:pt>
                <c:pt idx="23">
                  <c:v>69.375</c:v>
                </c:pt>
                <c:pt idx="24">
                  <c:v>69.375</c:v>
                </c:pt>
                <c:pt idx="25">
                  <c:v>69.375</c:v>
                </c:pt>
                <c:pt idx="26">
                  <c:v>69.375</c:v>
                </c:pt>
                <c:pt idx="27">
                  <c:v>69.375</c:v>
                </c:pt>
                <c:pt idx="28">
                  <c:v>69.375</c:v>
                </c:pt>
                <c:pt idx="29">
                  <c:v>69.375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53088"/>
        <c:axId val="102554624"/>
      </c:lineChart>
      <c:catAx>
        <c:axId val="102541184"/>
        <c:scaling>
          <c:orientation val="minMax"/>
        </c:scaling>
        <c:delete val="1"/>
        <c:axPos val="b"/>
        <c:majorTickMark val="out"/>
        <c:minorTickMark val="none"/>
        <c:tickLblPos val="nextTo"/>
        <c:crossAx val="102551552"/>
        <c:crosses val="autoZero"/>
        <c:auto val="0"/>
        <c:lblAlgn val="ctr"/>
        <c:lblOffset val="100"/>
        <c:noMultiLvlLbl val="0"/>
      </c:catAx>
      <c:valAx>
        <c:axId val="10255155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541184"/>
        <c:crosses val="autoZero"/>
        <c:crossBetween val="between"/>
      </c:valAx>
      <c:catAx>
        <c:axId val="102553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02554624"/>
        <c:crosses val="autoZero"/>
        <c:auto val="0"/>
        <c:lblAlgn val="ctr"/>
        <c:lblOffset val="100"/>
        <c:noMultiLvlLbl val="0"/>
      </c:catAx>
      <c:valAx>
        <c:axId val="10255462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25530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41401558546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'Stefan Borsley'!$D$5:$D$34</c:f>
              <c:numCache>
                <c:formatCode>General</c:formatCode>
                <c:ptCount val="30"/>
                <c:pt idx="1">
                  <c:v>3</c:v>
                </c:pt>
                <c:pt idx="2">
                  <c:v>11</c:v>
                </c:pt>
                <c:pt idx="3">
                  <c:v>1</c:v>
                </c:pt>
                <c:pt idx="7">
                  <c:v>6</c:v>
                </c:pt>
                <c:pt idx="8">
                  <c:v>10</c:v>
                </c:pt>
                <c:pt idx="9">
                  <c:v>7</c:v>
                </c:pt>
                <c:pt idx="11">
                  <c:v>7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3724160"/>
        <c:axId val="10372608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'Stefan Borsley'!$V$5:$V$34</c:f>
              <c:numCache>
                <c:formatCode>0.00</c:formatCode>
                <c:ptCount val="30"/>
                <c:pt idx="0">
                  <c:v>0</c:v>
                </c:pt>
                <c:pt idx="1">
                  <c:v>3</c:v>
                </c:pt>
                <c:pt idx="2">
                  <c:v>7</c:v>
                </c:pt>
                <c:pt idx="3">
                  <c:v>7.5</c:v>
                </c:pt>
                <c:pt idx="4">
                  <c:v>7.5</c:v>
                </c:pt>
                <c:pt idx="5">
                  <c:v>7.5</c:v>
                </c:pt>
                <c:pt idx="6">
                  <c:v>7.5</c:v>
                </c:pt>
                <c:pt idx="7">
                  <c:v>7</c:v>
                </c:pt>
                <c:pt idx="8">
                  <c:v>10.333333333333334</c:v>
                </c:pt>
                <c:pt idx="9">
                  <c:v>12.666666666666666</c:v>
                </c:pt>
                <c:pt idx="10">
                  <c:v>12.666666666666666</c:v>
                </c:pt>
                <c:pt idx="11">
                  <c:v>11.25</c:v>
                </c:pt>
                <c:pt idx="12">
                  <c:v>9</c:v>
                </c:pt>
                <c:pt idx="13">
                  <c:v>8.1666666666666661</c:v>
                </c:pt>
                <c:pt idx="14">
                  <c:v>7.1428571428571432</c:v>
                </c:pt>
                <c:pt idx="15">
                  <c:v>7.1428571428571432</c:v>
                </c:pt>
                <c:pt idx="16">
                  <c:v>7.1428571428571432</c:v>
                </c:pt>
                <c:pt idx="17">
                  <c:v>7.1428571428571432</c:v>
                </c:pt>
                <c:pt idx="18">
                  <c:v>7.1428571428571432</c:v>
                </c:pt>
                <c:pt idx="19">
                  <c:v>7.1428571428571432</c:v>
                </c:pt>
                <c:pt idx="20">
                  <c:v>7.1428571428571432</c:v>
                </c:pt>
                <c:pt idx="21">
                  <c:v>7.1428571428571432</c:v>
                </c:pt>
                <c:pt idx="22">
                  <c:v>7.1428571428571432</c:v>
                </c:pt>
                <c:pt idx="23">
                  <c:v>7.1428571428571432</c:v>
                </c:pt>
                <c:pt idx="24">
                  <c:v>7.1428571428571432</c:v>
                </c:pt>
                <c:pt idx="25">
                  <c:v>7.1428571428571432</c:v>
                </c:pt>
                <c:pt idx="26">
                  <c:v>7.1428571428571432</c:v>
                </c:pt>
                <c:pt idx="27">
                  <c:v>7.1428571428571432</c:v>
                </c:pt>
                <c:pt idx="28">
                  <c:v>7.1428571428571432</c:v>
                </c:pt>
                <c:pt idx="29">
                  <c:v>7.1428571428571432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736064"/>
        <c:axId val="103737600"/>
      </c:lineChart>
      <c:catAx>
        <c:axId val="103724160"/>
        <c:scaling>
          <c:orientation val="minMax"/>
        </c:scaling>
        <c:delete val="1"/>
        <c:axPos val="b"/>
        <c:majorTickMark val="out"/>
        <c:minorTickMark val="none"/>
        <c:tickLblPos val="nextTo"/>
        <c:crossAx val="103726080"/>
        <c:crosses val="autoZero"/>
        <c:auto val="0"/>
        <c:lblAlgn val="ctr"/>
        <c:lblOffset val="100"/>
        <c:noMultiLvlLbl val="0"/>
      </c:catAx>
      <c:valAx>
        <c:axId val="10372608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724160"/>
        <c:crosses val="autoZero"/>
        <c:crossBetween val="between"/>
      </c:valAx>
      <c:catAx>
        <c:axId val="103736064"/>
        <c:scaling>
          <c:orientation val="minMax"/>
        </c:scaling>
        <c:delete val="1"/>
        <c:axPos val="b"/>
        <c:majorTickMark val="out"/>
        <c:minorTickMark val="none"/>
        <c:tickLblPos val="nextTo"/>
        <c:crossAx val="103737600"/>
        <c:crosses val="autoZero"/>
        <c:auto val="0"/>
        <c:lblAlgn val="ctr"/>
        <c:lblOffset val="100"/>
        <c:noMultiLvlLbl val="0"/>
      </c:catAx>
      <c:valAx>
        <c:axId val="10373760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7360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'Steve Hunter'!$D$5:$D$34</c:f>
              <c:numCache>
                <c:formatCode>General</c:formatCode>
                <c:ptCount val="30"/>
                <c:pt idx="0">
                  <c:v>12</c:v>
                </c:pt>
                <c:pt idx="2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4427904"/>
        <c:axId val="10442982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'Steve Hunter'!$V$5:$V$34</c:f>
              <c:numCache>
                <c:formatCode>0.00</c:formatCode>
                <c:ptCount val="30"/>
                <c:pt idx="0">
                  <c:v>12</c:v>
                </c:pt>
                <c:pt idx="1">
                  <c:v>12</c:v>
                </c:pt>
                <c:pt idx="2">
                  <c:v>38</c:v>
                </c:pt>
                <c:pt idx="3">
                  <c:v>38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  <c:pt idx="7">
                  <c:v>38</c:v>
                </c:pt>
                <c:pt idx="8">
                  <c:v>38</c:v>
                </c:pt>
                <c:pt idx="9">
                  <c:v>38</c:v>
                </c:pt>
                <c:pt idx="10">
                  <c:v>38</c:v>
                </c:pt>
                <c:pt idx="11">
                  <c:v>38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38</c:v>
                </c:pt>
                <c:pt idx="25">
                  <c:v>38</c:v>
                </c:pt>
                <c:pt idx="26">
                  <c:v>38</c:v>
                </c:pt>
                <c:pt idx="27">
                  <c:v>38</c:v>
                </c:pt>
                <c:pt idx="28">
                  <c:v>38</c:v>
                </c:pt>
                <c:pt idx="29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31616"/>
        <c:axId val="104433152"/>
      </c:lineChart>
      <c:catAx>
        <c:axId val="104427904"/>
        <c:scaling>
          <c:orientation val="minMax"/>
        </c:scaling>
        <c:delete val="1"/>
        <c:axPos val="b"/>
        <c:majorTickMark val="out"/>
        <c:minorTickMark val="none"/>
        <c:tickLblPos val="nextTo"/>
        <c:crossAx val="104429824"/>
        <c:crosses val="autoZero"/>
        <c:auto val="0"/>
        <c:lblAlgn val="ctr"/>
        <c:lblOffset val="100"/>
        <c:noMultiLvlLbl val="0"/>
      </c:catAx>
      <c:valAx>
        <c:axId val="10442982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427904"/>
        <c:crosses val="autoZero"/>
        <c:crossBetween val="between"/>
      </c:valAx>
      <c:catAx>
        <c:axId val="104431616"/>
        <c:scaling>
          <c:orientation val="minMax"/>
        </c:scaling>
        <c:delete val="1"/>
        <c:axPos val="b"/>
        <c:majorTickMark val="out"/>
        <c:minorTickMark val="none"/>
        <c:tickLblPos val="nextTo"/>
        <c:crossAx val="104433152"/>
        <c:crosses val="autoZero"/>
        <c:auto val="0"/>
        <c:lblAlgn val="ctr"/>
        <c:lblOffset val="100"/>
        <c:noMultiLvlLbl val="0"/>
      </c:catAx>
      <c:valAx>
        <c:axId val="10443315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44316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'Tom Clemens'!$D$5:$D$34</c:f>
              <c:numCache>
                <c:formatCode>General</c:formatCode>
                <c:ptCount val="30"/>
                <c:pt idx="0">
                  <c:v>0</c:v>
                </c:pt>
                <c:pt idx="2">
                  <c:v>0</c:v>
                </c:pt>
                <c:pt idx="3">
                  <c:v>30</c:v>
                </c:pt>
                <c:pt idx="4">
                  <c:v>30</c:v>
                </c:pt>
                <c:pt idx="5">
                  <c:v>19</c:v>
                </c:pt>
                <c:pt idx="6">
                  <c:v>15</c:v>
                </c:pt>
                <c:pt idx="7">
                  <c:v>26</c:v>
                </c:pt>
                <c:pt idx="8">
                  <c:v>0</c:v>
                </c:pt>
                <c:pt idx="9">
                  <c:v>12</c:v>
                </c:pt>
                <c:pt idx="10">
                  <c:v>6</c:v>
                </c:pt>
                <c:pt idx="11">
                  <c:v>34</c:v>
                </c:pt>
                <c:pt idx="1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4795520"/>
        <c:axId val="10481817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'Tom Clemens'!$V$5:$V$34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15</c:v>
                </c:pt>
                <c:pt idx="5">
                  <c:v>15.8</c:v>
                </c:pt>
                <c:pt idx="6">
                  <c:v>15.666666666666666</c:v>
                </c:pt>
                <c:pt idx="7">
                  <c:v>17.142857142857142</c:v>
                </c:pt>
                <c:pt idx="8">
                  <c:v>15</c:v>
                </c:pt>
                <c:pt idx="9">
                  <c:v>14.666666666666666</c:v>
                </c:pt>
                <c:pt idx="10">
                  <c:v>13.8</c:v>
                </c:pt>
                <c:pt idx="11">
                  <c:v>15.636363636363637</c:v>
                </c:pt>
                <c:pt idx="12">
                  <c:v>14.416666666666666</c:v>
                </c:pt>
                <c:pt idx="13">
                  <c:v>14.416666666666666</c:v>
                </c:pt>
                <c:pt idx="14">
                  <c:v>14.416666666666666</c:v>
                </c:pt>
                <c:pt idx="15">
                  <c:v>14.416666666666666</c:v>
                </c:pt>
                <c:pt idx="16">
                  <c:v>14.416666666666666</c:v>
                </c:pt>
                <c:pt idx="17">
                  <c:v>14.416666666666666</c:v>
                </c:pt>
                <c:pt idx="18">
                  <c:v>14.416666666666666</c:v>
                </c:pt>
                <c:pt idx="19">
                  <c:v>14.416666666666666</c:v>
                </c:pt>
                <c:pt idx="20">
                  <c:v>14.416666666666666</c:v>
                </c:pt>
                <c:pt idx="21">
                  <c:v>14.416666666666666</c:v>
                </c:pt>
                <c:pt idx="22">
                  <c:v>14.416666666666666</c:v>
                </c:pt>
                <c:pt idx="23">
                  <c:v>14.416666666666666</c:v>
                </c:pt>
                <c:pt idx="24">
                  <c:v>14.416666666666666</c:v>
                </c:pt>
                <c:pt idx="25">
                  <c:v>14.416666666666666</c:v>
                </c:pt>
                <c:pt idx="26">
                  <c:v>14.416666666666666</c:v>
                </c:pt>
                <c:pt idx="27">
                  <c:v>14.416666666666666</c:v>
                </c:pt>
                <c:pt idx="28">
                  <c:v>14.416666666666666</c:v>
                </c:pt>
                <c:pt idx="29">
                  <c:v>14.416666666666666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19712"/>
        <c:axId val="104821504"/>
      </c:lineChart>
      <c:catAx>
        <c:axId val="104795520"/>
        <c:scaling>
          <c:orientation val="minMax"/>
        </c:scaling>
        <c:delete val="1"/>
        <c:axPos val="b"/>
        <c:majorTickMark val="out"/>
        <c:minorTickMark val="none"/>
        <c:tickLblPos val="nextTo"/>
        <c:crossAx val="104818176"/>
        <c:crosses val="autoZero"/>
        <c:auto val="0"/>
        <c:lblAlgn val="ctr"/>
        <c:lblOffset val="100"/>
        <c:noMultiLvlLbl val="0"/>
      </c:catAx>
      <c:valAx>
        <c:axId val="1048181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795520"/>
        <c:crosses val="autoZero"/>
        <c:crossBetween val="between"/>
      </c:valAx>
      <c:catAx>
        <c:axId val="104819712"/>
        <c:scaling>
          <c:orientation val="minMax"/>
        </c:scaling>
        <c:delete val="1"/>
        <c:axPos val="b"/>
        <c:majorTickMark val="out"/>
        <c:minorTickMark val="none"/>
        <c:tickLblPos val="nextTo"/>
        <c:crossAx val="104821504"/>
        <c:crosses val="autoZero"/>
        <c:auto val="0"/>
        <c:lblAlgn val="ctr"/>
        <c:lblOffset val="100"/>
        <c:noMultiLvlLbl val="0"/>
      </c:catAx>
      <c:valAx>
        <c:axId val="1048215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48197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'Uday Pathania'!$D$5:$D$34</c:f>
              <c:numCache>
                <c:formatCode>General</c:formatCode>
                <c:ptCount val="30"/>
                <c:pt idx="0">
                  <c:v>55</c:v>
                </c:pt>
                <c:pt idx="1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4934016"/>
        <c:axId val="104944384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'Uday Pathania'!$V$5:$V$34</c:f>
              <c:numCache>
                <c:formatCode>0.00</c:formatCode>
                <c:ptCount val="30"/>
                <c:pt idx="0">
                  <c:v>0</c:v>
                </c:pt>
                <c:pt idx="1">
                  <c:v>61</c:v>
                </c:pt>
                <c:pt idx="2">
                  <c:v>61</c:v>
                </c:pt>
                <c:pt idx="3">
                  <c:v>61</c:v>
                </c:pt>
                <c:pt idx="4">
                  <c:v>61</c:v>
                </c:pt>
                <c:pt idx="5">
                  <c:v>61</c:v>
                </c:pt>
                <c:pt idx="6">
                  <c:v>61</c:v>
                </c:pt>
                <c:pt idx="7">
                  <c:v>61</c:v>
                </c:pt>
                <c:pt idx="8">
                  <c:v>61</c:v>
                </c:pt>
                <c:pt idx="9">
                  <c:v>61</c:v>
                </c:pt>
                <c:pt idx="10">
                  <c:v>61</c:v>
                </c:pt>
                <c:pt idx="11">
                  <c:v>61</c:v>
                </c:pt>
                <c:pt idx="12">
                  <c:v>61</c:v>
                </c:pt>
                <c:pt idx="13">
                  <c:v>61</c:v>
                </c:pt>
                <c:pt idx="14">
                  <c:v>61</c:v>
                </c:pt>
                <c:pt idx="15">
                  <c:v>61</c:v>
                </c:pt>
                <c:pt idx="16">
                  <c:v>61</c:v>
                </c:pt>
                <c:pt idx="17">
                  <c:v>61</c:v>
                </c:pt>
                <c:pt idx="18">
                  <c:v>61</c:v>
                </c:pt>
                <c:pt idx="19">
                  <c:v>61</c:v>
                </c:pt>
                <c:pt idx="20">
                  <c:v>61</c:v>
                </c:pt>
                <c:pt idx="21">
                  <c:v>61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61</c:v>
                </c:pt>
                <c:pt idx="29">
                  <c:v>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45920"/>
        <c:axId val="104951808"/>
      </c:lineChart>
      <c:catAx>
        <c:axId val="104934016"/>
        <c:scaling>
          <c:orientation val="minMax"/>
        </c:scaling>
        <c:delete val="1"/>
        <c:axPos val="b"/>
        <c:majorTickMark val="out"/>
        <c:minorTickMark val="none"/>
        <c:tickLblPos val="nextTo"/>
        <c:crossAx val="104944384"/>
        <c:crosses val="autoZero"/>
        <c:auto val="0"/>
        <c:lblAlgn val="ctr"/>
        <c:lblOffset val="100"/>
        <c:noMultiLvlLbl val="0"/>
      </c:catAx>
      <c:valAx>
        <c:axId val="10494438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934016"/>
        <c:crosses val="autoZero"/>
        <c:crossBetween val="between"/>
      </c:valAx>
      <c:catAx>
        <c:axId val="104945920"/>
        <c:scaling>
          <c:orientation val="minMax"/>
        </c:scaling>
        <c:delete val="1"/>
        <c:axPos val="b"/>
        <c:majorTickMark val="out"/>
        <c:minorTickMark val="none"/>
        <c:tickLblPos val="nextTo"/>
        <c:crossAx val="104951808"/>
        <c:crosses val="autoZero"/>
        <c:auto val="0"/>
        <c:lblAlgn val="ctr"/>
        <c:lblOffset val="100"/>
        <c:noMultiLvlLbl val="0"/>
      </c:catAx>
      <c:valAx>
        <c:axId val="1049518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49459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71"/>
          <c:y val="8.4415584415584416E-2"/>
          <c:w val="0.84715025906735753"/>
          <c:h val="0.74350649350649634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'Will Cuming'!$D$5:$D$34</c:f>
              <c:numCache>
                <c:formatCode>General</c:formatCode>
                <c:ptCount val="30"/>
                <c:pt idx="0">
                  <c:v>6</c:v>
                </c:pt>
                <c:pt idx="1">
                  <c:v>0</c:v>
                </c:pt>
                <c:pt idx="2">
                  <c:v>7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9417984"/>
        <c:axId val="8943244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'Will Cuming'!$V$5:$V$34</c:f>
              <c:numCache>
                <c:formatCode>0.00</c:formatCode>
                <c:ptCount val="30"/>
                <c:pt idx="0">
                  <c:v>6</c:v>
                </c:pt>
                <c:pt idx="1">
                  <c:v>3</c:v>
                </c:pt>
                <c:pt idx="2">
                  <c:v>4.333333333333333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33984"/>
        <c:axId val="89435520"/>
      </c:lineChart>
      <c:catAx>
        <c:axId val="89417984"/>
        <c:scaling>
          <c:orientation val="minMax"/>
        </c:scaling>
        <c:delete val="1"/>
        <c:axPos val="b"/>
        <c:majorTickMark val="out"/>
        <c:minorTickMark val="none"/>
        <c:tickLblPos val="nextTo"/>
        <c:crossAx val="89432448"/>
        <c:crosses val="autoZero"/>
        <c:auto val="0"/>
        <c:lblAlgn val="ctr"/>
        <c:lblOffset val="100"/>
        <c:noMultiLvlLbl val="0"/>
      </c:catAx>
      <c:valAx>
        <c:axId val="894324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417984"/>
        <c:crosses val="autoZero"/>
        <c:crossBetween val="between"/>
      </c:valAx>
      <c:catAx>
        <c:axId val="89433984"/>
        <c:scaling>
          <c:orientation val="minMax"/>
        </c:scaling>
        <c:delete val="1"/>
        <c:axPos val="b"/>
        <c:majorTickMark val="out"/>
        <c:minorTickMark val="none"/>
        <c:tickLblPos val="nextTo"/>
        <c:crossAx val="89435520"/>
        <c:crosses val="autoZero"/>
        <c:auto val="0"/>
        <c:lblAlgn val="ctr"/>
        <c:lblOffset val="100"/>
        <c:noMultiLvlLbl val="0"/>
      </c:catAx>
      <c:valAx>
        <c:axId val="894355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94339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55" r="0.7500000000000025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'Alex Anderson'!$D$5:$D$34</c:f>
              <c:numCache>
                <c:formatCode>General</c:formatCode>
                <c:ptCount val="30"/>
                <c:pt idx="0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7567744"/>
        <c:axId val="8758220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'Alex Anderson'!$V$5:$V$34</c:f>
              <c:numCache>
                <c:formatCode>0.00</c:formatCode>
                <c:ptCount val="3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583744"/>
        <c:axId val="87597824"/>
      </c:lineChart>
      <c:catAx>
        <c:axId val="87567744"/>
        <c:scaling>
          <c:orientation val="minMax"/>
        </c:scaling>
        <c:delete val="1"/>
        <c:axPos val="b"/>
        <c:majorTickMark val="out"/>
        <c:minorTickMark val="none"/>
        <c:tickLblPos val="nextTo"/>
        <c:crossAx val="87582208"/>
        <c:crosses val="autoZero"/>
        <c:auto val="0"/>
        <c:lblAlgn val="ctr"/>
        <c:lblOffset val="100"/>
        <c:noMultiLvlLbl val="0"/>
      </c:catAx>
      <c:valAx>
        <c:axId val="8758220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7567744"/>
        <c:crosses val="autoZero"/>
        <c:crossBetween val="between"/>
      </c:valAx>
      <c:catAx>
        <c:axId val="87583744"/>
        <c:scaling>
          <c:orientation val="minMax"/>
        </c:scaling>
        <c:delete val="1"/>
        <c:axPos val="b"/>
        <c:majorTickMark val="out"/>
        <c:minorTickMark val="none"/>
        <c:tickLblPos val="nextTo"/>
        <c:crossAx val="87597824"/>
        <c:crosses val="autoZero"/>
        <c:auto val="0"/>
        <c:lblAlgn val="ctr"/>
        <c:lblOffset val="100"/>
        <c:noMultiLvlLbl val="0"/>
      </c:catAx>
      <c:valAx>
        <c:axId val="8759782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75837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'Alyn Davies'!$D$5:$D$34</c:f>
              <c:numCache>
                <c:formatCode>General</c:formatCode>
                <c:ptCount val="30"/>
                <c:pt idx="0">
                  <c:v>64</c:v>
                </c:pt>
                <c:pt idx="1">
                  <c:v>10</c:v>
                </c:pt>
                <c:pt idx="2">
                  <c:v>20</c:v>
                </c:pt>
                <c:pt idx="3">
                  <c:v>4</c:v>
                </c:pt>
                <c:pt idx="4">
                  <c:v>30</c:v>
                </c:pt>
                <c:pt idx="5">
                  <c:v>14</c:v>
                </c:pt>
                <c:pt idx="6">
                  <c:v>26</c:v>
                </c:pt>
                <c:pt idx="7">
                  <c:v>16</c:v>
                </c:pt>
                <c:pt idx="8">
                  <c:v>0</c:v>
                </c:pt>
                <c:pt idx="9">
                  <c:v>39</c:v>
                </c:pt>
                <c:pt idx="10">
                  <c:v>16</c:v>
                </c:pt>
                <c:pt idx="11">
                  <c:v>14</c:v>
                </c:pt>
                <c:pt idx="12">
                  <c:v>18</c:v>
                </c:pt>
                <c:pt idx="13">
                  <c:v>22</c:v>
                </c:pt>
                <c:pt idx="14">
                  <c:v>28</c:v>
                </c:pt>
                <c:pt idx="15">
                  <c:v>26</c:v>
                </c:pt>
                <c:pt idx="16">
                  <c:v>15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8717952"/>
        <c:axId val="8872012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'Alyn Davies'!$V$5:$V$34</c:f>
              <c:numCache>
                <c:formatCode>0.00</c:formatCode>
                <c:ptCount val="30"/>
                <c:pt idx="0">
                  <c:v>64</c:v>
                </c:pt>
                <c:pt idx="1">
                  <c:v>37</c:v>
                </c:pt>
                <c:pt idx="2">
                  <c:v>31.333333333333332</c:v>
                </c:pt>
                <c:pt idx="3">
                  <c:v>24.5</c:v>
                </c:pt>
                <c:pt idx="4">
                  <c:v>25.6</c:v>
                </c:pt>
                <c:pt idx="5">
                  <c:v>23.666666666666668</c:v>
                </c:pt>
                <c:pt idx="6">
                  <c:v>24</c:v>
                </c:pt>
                <c:pt idx="7">
                  <c:v>23</c:v>
                </c:pt>
                <c:pt idx="8">
                  <c:v>20.444444444444443</c:v>
                </c:pt>
                <c:pt idx="9">
                  <c:v>22.3</c:v>
                </c:pt>
                <c:pt idx="10">
                  <c:v>21.727272727272727</c:v>
                </c:pt>
                <c:pt idx="11">
                  <c:v>21.083333333333332</c:v>
                </c:pt>
                <c:pt idx="12">
                  <c:v>20.846153846153847</c:v>
                </c:pt>
                <c:pt idx="13">
                  <c:v>20.928571428571427</c:v>
                </c:pt>
                <c:pt idx="14">
                  <c:v>21.4</c:v>
                </c:pt>
                <c:pt idx="15">
                  <c:v>21.6875</c:v>
                </c:pt>
                <c:pt idx="16">
                  <c:v>21.294117647058822</c:v>
                </c:pt>
                <c:pt idx="17">
                  <c:v>20.111111111111111</c:v>
                </c:pt>
                <c:pt idx="18">
                  <c:v>20.111111111111111</c:v>
                </c:pt>
                <c:pt idx="19">
                  <c:v>20.111111111111111</c:v>
                </c:pt>
                <c:pt idx="20">
                  <c:v>20.111111111111111</c:v>
                </c:pt>
                <c:pt idx="21">
                  <c:v>20.111111111111111</c:v>
                </c:pt>
                <c:pt idx="22">
                  <c:v>20.111111111111111</c:v>
                </c:pt>
                <c:pt idx="23">
                  <c:v>20.111111111111111</c:v>
                </c:pt>
                <c:pt idx="24">
                  <c:v>20.111111111111111</c:v>
                </c:pt>
                <c:pt idx="25">
                  <c:v>20.111111111111111</c:v>
                </c:pt>
                <c:pt idx="26">
                  <c:v>20.111111111111111</c:v>
                </c:pt>
                <c:pt idx="27">
                  <c:v>20.111111111111111</c:v>
                </c:pt>
                <c:pt idx="28">
                  <c:v>20.111111111111111</c:v>
                </c:pt>
                <c:pt idx="29">
                  <c:v>20.111111111111111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21664"/>
        <c:axId val="88723456"/>
      </c:lineChart>
      <c:catAx>
        <c:axId val="88717952"/>
        <c:scaling>
          <c:orientation val="minMax"/>
        </c:scaling>
        <c:delete val="1"/>
        <c:axPos val="b"/>
        <c:majorTickMark val="out"/>
        <c:minorTickMark val="none"/>
        <c:tickLblPos val="nextTo"/>
        <c:crossAx val="88720128"/>
        <c:crosses val="autoZero"/>
        <c:auto val="0"/>
        <c:lblAlgn val="ctr"/>
        <c:lblOffset val="100"/>
        <c:noMultiLvlLbl val="0"/>
      </c:catAx>
      <c:valAx>
        <c:axId val="8872012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7952"/>
        <c:crosses val="autoZero"/>
        <c:crossBetween val="between"/>
      </c:valAx>
      <c:catAx>
        <c:axId val="88721664"/>
        <c:scaling>
          <c:orientation val="minMax"/>
        </c:scaling>
        <c:delete val="1"/>
        <c:axPos val="b"/>
        <c:majorTickMark val="out"/>
        <c:minorTickMark val="none"/>
        <c:tickLblPos val="nextTo"/>
        <c:crossAx val="88723456"/>
        <c:crosses val="autoZero"/>
        <c:auto val="0"/>
        <c:lblAlgn val="ctr"/>
        <c:lblOffset val="100"/>
        <c:noMultiLvlLbl val="0"/>
      </c:catAx>
      <c:valAx>
        <c:axId val="8872345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87216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81"/>
          <c:y val="8.4415584415584416E-2"/>
          <c:w val="0.84715025906735753"/>
          <c:h val="0.74350649350649689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'Andy Dick'!$D$5:$D$34</c:f>
              <c:numCache>
                <c:formatCode>General</c:formatCode>
                <c:ptCount val="30"/>
                <c:pt idx="0">
                  <c:v>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8844544"/>
        <c:axId val="88850816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'Andy Dick'!$V$5:$V$34</c:f>
              <c:numCache>
                <c:formatCode>0.00</c:formatCode>
                <c:ptCount val="30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52352"/>
        <c:axId val="88853888"/>
      </c:lineChart>
      <c:catAx>
        <c:axId val="88844544"/>
        <c:scaling>
          <c:orientation val="minMax"/>
        </c:scaling>
        <c:delete val="1"/>
        <c:axPos val="b"/>
        <c:majorTickMark val="out"/>
        <c:minorTickMark val="none"/>
        <c:tickLblPos val="nextTo"/>
        <c:crossAx val="88850816"/>
        <c:crosses val="autoZero"/>
        <c:auto val="0"/>
        <c:lblAlgn val="ctr"/>
        <c:lblOffset val="100"/>
        <c:noMultiLvlLbl val="0"/>
      </c:catAx>
      <c:valAx>
        <c:axId val="8885081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844544"/>
        <c:crosses val="autoZero"/>
        <c:crossBetween val="between"/>
      </c:valAx>
      <c:catAx>
        <c:axId val="88852352"/>
        <c:scaling>
          <c:orientation val="minMax"/>
        </c:scaling>
        <c:delete val="1"/>
        <c:axPos val="b"/>
        <c:majorTickMark val="out"/>
        <c:minorTickMark val="none"/>
        <c:tickLblPos val="nextTo"/>
        <c:crossAx val="88853888"/>
        <c:crosses val="autoZero"/>
        <c:auto val="0"/>
        <c:lblAlgn val="ctr"/>
        <c:lblOffset val="100"/>
        <c:noMultiLvlLbl val="0"/>
      </c:catAx>
      <c:valAx>
        <c:axId val="8885388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88523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" r="0.750000000000003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'Angus Stewart'!$D$5:$D$34</c:f>
              <c:numCache>
                <c:formatCode>General</c:formatCode>
                <c:ptCount val="30"/>
                <c:pt idx="3">
                  <c:v>0</c:v>
                </c:pt>
                <c:pt idx="8">
                  <c:v>0</c:v>
                </c:pt>
                <c:pt idx="11">
                  <c:v>1</c:v>
                </c:pt>
                <c:pt idx="12">
                  <c:v>4</c:v>
                </c:pt>
                <c:pt idx="14">
                  <c:v>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9011328"/>
        <c:axId val="8901324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'Angus Stewart'!$V$5:$V$34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1.6666666666666667</c:v>
                </c:pt>
                <c:pt idx="13">
                  <c:v>1.6666666666666667</c:v>
                </c:pt>
                <c:pt idx="14">
                  <c:v>9.5</c:v>
                </c:pt>
                <c:pt idx="15">
                  <c:v>9.5</c:v>
                </c:pt>
                <c:pt idx="16">
                  <c:v>9.5</c:v>
                </c:pt>
                <c:pt idx="17">
                  <c:v>9.5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  <c:pt idx="24">
                  <c:v>9.5</c:v>
                </c:pt>
                <c:pt idx="25">
                  <c:v>9.5</c:v>
                </c:pt>
                <c:pt idx="26">
                  <c:v>9.5</c:v>
                </c:pt>
                <c:pt idx="27">
                  <c:v>9.5</c:v>
                </c:pt>
                <c:pt idx="28">
                  <c:v>9.5</c:v>
                </c:pt>
                <c:pt idx="29">
                  <c:v>9.5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15040"/>
        <c:axId val="89016576"/>
      </c:lineChart>
      <c:catAx>
        <c:axId val="89011328"/>
        <c:scaling>
          <c:orientation val="minMax"/>
        </c:scaling>
        <c:delete val="1"/>
        <c:axPos val="b"/>
        <c:majorTickMark val="out"/>
        <c:minorTickMark val="none"/>
        <c:tickLblPos val="nextTo"/>
        <c:crossAx val="89013248"/>
        <c:crosses val="autoZero"/>
        <c:auto val="0"/>
        <c:lblAlgn val="ctr"/>
        <c:lblOffset val="100"/>
        <c:noMultiLvlLbl val="0"/>
      </c:catAx>
      <c:valAx>
        <c:axId val="890132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011328"/>
        <c:crosses val="autoZero"/>
        <c:crossBetween val="between"/>
      </c:valAx>
      <c:catAx>
        <c:axId val="89015040"/>
        <c:scaling>
          <c:orientation val="minMax"/>
        </c:scaling>
        <c:delete val="1"/>
        <c:axPos val="b"/>
        <c:majorTickMark val="out"/>
        <c:minorTickMark val="none"/>
        <c:tickLblPos val="nextTo"/>
        <c:crossAx val="89016576"/>
        <c:crosses val="autoZero"/>
        <c:auto val="0"/>
        <c:lblAlgn val="ctr"/>
        <c:lblOffset val="100"/>
        <c:noMultiLvlLbl val="0"/>
      </c:catAx>
      <c:valAx>
        <c:axId val="8901657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90150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'Ben Hildred'!$D$5:$D$34</c:f>
              <c:numCache>
                <c:formatCode>General</c:formatCode>
                <c:ptCount val="30"/>
                <c:pt idx="1">
                  <c:v>8</c:v>
                </c:pt>
                <c:pt idx="2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9051520"/>
        <c:axId val="89053440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'Ben Hildred'!$V$5:$V$34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19</c:v>
                </c:pt>
                <c:pt idx="21">
                  <c:v>19</c:v>
                </c:pt>
                <c:pt idx="22">
                  <c:v>19</c:v>
                </c:pt>
                <c:pt idx="23">
                  <c:v>19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19</c:v>
                </c:pt>
                <c:pt idx="29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59328"/>
        <c:axId val="89060864"/>
      </c:lineChart>
      <c:catAx>
        <c:axId val="89051520"/>
        <c:scaling>
          <c:orientation val="minMax"/>
        </c:scaling>
        <c:delete val="1"/>
        <c:axPos val="b"/>
        <c:majorTickMark val="out"/>
        <c:minorTickMark val="none"/>
        <c:tickLblPos val="nextTo"/>
        <c:crossAx val="89053440"/>
        <c:crosses val="autoZero"/>
        <c:auto val="0"/>
        <c:lblAlgn val="ctr"/>
        <c:lblOffset val="100"/>
        <c:noMultiLvlLbl val="0"/>
      </c:catAx>
      <c:valAx>
        <c:axId val="8905344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051520"/>
        <c:crosses val="autoZero"/>
        <c:crossBetween val="between"/>
      </c:valAx>
      <c:catAx>
        <c:axId val="89059328"/>
        <c:scaling>
          <c:orientation val="minMax"/>
        </c:scaling>
        <c:delete val="1"/>
        <c:axPos val="b"/>
        <c:majorTickMark val="out"/>
        <c:minorTickMark val="none"/>
        <c:tickLblPos val="nextTo"/>
        <c:crossAx val="89060864"/>
        <c:crosses val="autoZero"/>
        <c:auto val="0"/>
        <c:lblAlgn val="ctr"/>
        <c:lblOffset val="100"/>
        <c:noMultiLvlLbl val="0"/>
      </c:catAx>
      <c:valAx>
        <c:axId val="8906086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90593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364967536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76165803108865"/>
          <c:y val="8.4415584415584416E-2"/>
          <c:w val="0.84715025906735753"/>
          <c:h val="0.74350649350649611"/>
        </c:manualLayout>
      </c:layout>
      <c:barChart>
        <c:barDir val="col"/>
        <c:grouping val="clustered"/>
        <c:varyColors val="0"/>
        <c:ser>
          <c:idx val="1"/>
          <c:order val="0"/>
          <c:tx>
            <c:v>Runs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Bharti!$D$5:$D$34</c:f>
              <c:numCache>
                <c:formatCode>General</c:formatCode>
                <c:ptCount val="30"/>
                <c:pt idx="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9668992"/>
        <c:axId val="89671168"/>
      </c:barChart>
      <c:lineChart>
        <c:grouping val="standard"/>
        <c:varyColors val="0"/>
        <c:ser>
          <c:idx val="0"/>
          <c:order val="1"/>
          <c:tx>
            <c:v>Average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Bharti!$V$5:$V$34</c:f>
              <c:numCache>
                <c:formatCode>0.00</c:formatCode>
                <c:ptCount val="3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672704"/>
        <c:axId val="89678592"/>
      </c:lineChart>
      <c:catAx>
        <c:axId val="89668992"/>
        <c:scaling>
          <c:orientation val="minMax"/>
        </c:scaling>
        <c:delete val="1"/>
        <c:axPos val="b"/>
        <c:majorTickMark val="out"/>
        <c:minorTickMark val="none"/>
        <c:tickLblPos val="nextTo"/>
        <c:crossAx val="89671168"/>
        <c:crosses val="autoZero"/>
        <c:auto val="0"/>
        <c:lblAlgn val="ctr"/>
        <c:lblOffset val="100"/>
        <c:noMultiLvlLbl val="0"/>
      </c:catAx>
      <c:valAx>
        <c:axId val="8967116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668992"/>
        <c:crosses val="autoZero"/>
        <c:crossBetween val="between"/>
      </c:valAx>
      <c:catAx>
        <c:axId val="89672704"/>
        <c:scaling>
          <c:orientation val="minMax"/>
        </c:scaling>
        <c:delete val="1"/>
        <c:axPos val="b"/>
        <c:majorTickMark val="out"/>
        <c:minorTickMark val="none"/>
        <c:tickLblPos val="nextTo"/>
        <c:crossAx val="89678592"/>
        <c:crosses val="autoZero"/>
        <c:auto val="0"/>
        <c:lblAlgn val="ctr"/>
        <c:lblOffset val="100"/>
        <c:noMultiLvlLbl val="0"/>
      </c:catAx>
      <c:valAx>
        <c:axId val="8967859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96727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196892055159772"/>
          <c:y val="0.8993507390523553"/>
          <c:w val="0.3963729533808274"/>
          <c:h val="7.79220399307671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15</xdr:row>
      <xdr:rowOff>9525</xdr:rowOff>
    </xdr:from>
    <xdr:to>
      <xdr:col>38</xdr:col>
      <xdr:colOff>457200</xdr:colOff>
      <xdr:row>33</xdr:row>
      <xdr:rowOff>152400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15</xdr:row>
      <xdr:rowOff>0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15</xdr:row>
      <xdr:rowOff>0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39</xdr:col>
      <xdr:colOff>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228600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14</xdr:row>
      <xdr:rowOff>161925</xdr:rowOff>
    </xdr:from>
    <xdr:to>
      <xdr:col>38</xdr:col>
      <xdr:colOff>457200</xdr:colOff>
      <xdr:row>34</xdr:row>
      <xdr:rowOff>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48"/>
  <sheetViews>
    <sheetView showGridLines="0" showRowColHeaders="0" tabSelected="1" zoomScale="90" zoomScaleNormal="90" workbookViewId="0">
      <selection activeCell="B51" sqref="B51"/>
    </sheetView>
  </sheetViews>
  <sheetFormatPr defaultRowHeight="15" x14ac:dyDescent="0.25"/>
  <cols>
    <col min="2" max="2" width="12.85546875" customWidth="1"/>
    <col min="3" max="3" width="1.85546875" hidden="1" customWidth="1"/>
    <col min="6" max="6" width="27.140625" bestFit="1" customWidth="1"/>
    <col min="7" max="7" width="9.5703125" bestFit="1" customWidth="1"/>
    <col min="9" max="9" width="24.85546875" bestFit="1" customWidth="1"/>
    <col min="12" max="12" width="17.28515625" bestFit="1" customWidth="1"/>
    <col min="13" max="13" width="10.5703125" customWidth="1"/>
  </cols>
  <sheetData>
    <row r="1" spans="1:15" x14ac:dyDescent="0.25">
      <c r="A1" s="235" t="s">
        <v>157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</row>
    <row r="2" spans="1:15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5" ht="15.75" thickBot="1" x14ac:dyDescent="0.3">
      <c r="A3" s="215" t="s">
        <v>121</v>
      </c>
      <c r="B3" s="216"/>
      <c r="C3" s="216"/>
      <c r="D3" s="217"/>
      <c r="E3" s="3"/>
      <c r="F3" s="215" t="s">
        <v>122</v>
      </c>
      <c r="G3" s="217"/>
      <c r="H3" s="4"/>
      <c r="I3" s="215" t="s">
        <v>158</v>
      </c>
      <c r="J3" s="217"/>
      <c r="L3" s="240" t="s">
        <v>267</v>
      </c>
      <c r="M3" s="241"/>
      <c r="N3" s="242"/>
    </row>
    <row r="4" spans="1:15" x14ac:dyDescent="0.25">
      <c r="A4" s="218" t="s">
        <v>129</v>
      </c>
      <c r="B4" s="219"/>
      <c r="C4" s="220">
        <v>555</v>
      </c>
      <c r="D4" s="221"/>
      <c r="E4" s="3"/>
      <c r="F4" s="114" t="s">
        <v>129</v>
      </c>
      <c r="G4" s="115">
        <v>69.375</v>
      </c>
      <c r="H4" s="4"/>
      <c r="I4" s="111" t="s">
        <v>166</v>
      </c>
      <c r="J4" s="128">
        <v>4</v>
      </c>
      <c r="L4" s="153" t="s">
        <v>129</v>
      </c>
      <c r="M4" s="222">
        <v>589</v>
      </c>
      <c r="N4" s="223"/>
    </row>
    <row r="5" spans="1:15" x14ac:dyDescent="0.25">
      <c r="A5" s="210" t="s">
        <v>132</v>
      </c>
      <c r="B5" s="200"/>
      <c r="C5" s="211">
        <v>362</v>
      </c>
      <c r="D5" s="212"/>
      <c r="E5" s="3"/>
      <c r="F5" s="111" t="s">
        <v>133</v>
      </c>
      <c r="G5" s="116">
        <v>61</v>
      </c>
      <c r="H5" s="4"/>
      <c r="I5" s="111" t="s">
        <v>175</v>
      </c>
      <c r="J5" s="128">
        <v>3</v>
      </c>
      <c r="L5" s="153" t="s">
        <v>132</v>
      </c>
      <c r="M5" s="222">
        <v>507</v>
      </c>
      <c r="N5" s="223"/>
      <c r="O5" s="1"/>
    </row>
    <row r="6" spans="1:15" x14ac:dyDescent="0.25">
      <c r="A6" s="210" t="s">
        <v>136</v>
      </c>
      <c r="B6" s="200"/>
      <c r="C6" s="211">
        <v>283</v>
      </c>
      <c r="D6" s="212"/>
      <c r="E6" s="3"/>
      <c r="F6" s="111" t="s">
        <v>137</v>
      </c>
      <c r="G6" s="116">
        <v>45</v>
      </c>
      <c r="H6" s="4"/>
      <c r="I6" s="111" t="s">
        <v>160</v>
      </c>
      <c r="J6" s="128">
        <v>2</v>
      </c>
      <c r="L6" s="153" t="s">
        <v>136</v>
      </c>
      <c r="M6" s="222">
        <v>401</v>
      </c>
      <c r="N6" s="223"/>
      <c r="O6" s="1"/>
    </row>
    <row r="7" spans="1:15" x14ac:dyDescent="0.25">
      <c r="A7" s="210" t="s">
        <v>140</v>
      </c>
      <c r="B7" s="200"/>
      <c r="C7" s="211">
        <v>173</v>
      </c>
      <c r="D7" s="212"/>
      <c r="E7" s="3"/>
      <c r="F7" s="111" t="s">
        <v>181</v>
      </c>
      <c r="G7" s="116">
        <v>38</v>
      </c>
      <c r="H7" s="4"/>
      <c r="I7" s="111" t="s">
        <v>138</v>
      </c>
      <c r="J7" s="128">
        <v>2</v>
      </c>
      <c r="L7" s="153" t="s">
        <v>268</v>
      </c>
      <c r="M7" s="222">
        <v>283.00000000000006</v>
      </c>
      <c r="N7" s="223"/>
      <c r="O7" s="1"/>
    </row>
    <row r="8" spans="1:15" x14ac:dyDescent="0.25">
      <c r="A8" s="210" t="s">
        <v>142</v>
      </c>
      <c r="B8" s="200"/>
      <c r="C8" s="211">
        <v>170</v>
      </c>
      <c r="D8" s="212"/>
      <c r="E8" s="3"/>
      <c r="F8" s="111" t="s">
        <v>142</v>
      </c>
      <c r="G8" s="116">
        <v>28.333333333333332</v>
      </c>
      <c r="H8" s="4"/>
      <c r="I8" s="111" t="s">
        <v>179</v>
      </c>
      <c r="J8" s="128">
        <v>2</v>
      </c>
      <c r="L8" s="153" t="s">
        <v>142</v>
      </c>
      <c r="M8" s="222">
        <v>241.99999999999997</v>
      </c>
      <c r="N8" s="223"/>
      <c r="O8" s="1"/>
    </row>
    <row r="9" spans="1:15" x14ac:dyDescent="0.25">
      <c r="A9" s="111" t="s">
        <v>187</v>
      </c>
      <c r="B9" s="21"/>
      <c r="C9" s="211">
        <v>99</v>
      </c>
      <c r="D9" s="212"/>
      <c r="E9" s="3"/>
      <c r="F9" s="111" t="s">
        <v>182</v>
      </c>
      <c r="G9" s="116">
        <v>23.583333333333332</v>
      </c>
      <c r="H9" s="4"/>
      <c r="I9" s="111" t="s">
        <v>161</v>
      </c>
      <c r="J9" s="128">
        <v>2</v>
      </c>
      <c r="L9" s="153" t="s">
        <v>204</v>
      </c>
      <c r="M9" s="222">
        <v>237</v>
      </c>
      <c r="N9" s="223"/>
      <c r="O9" s="1"/>
    </row>
    <row r="10" spans="1:15" x14ac:dyDescent="0.25">
      <c r="A10" s="111" t="s">
        <v>176</v>
      </c>
      <c r="B10" s="21"/>
      <c r="C10" s="211">
        <v>91</v>
      </c>
      <c r="D10" s="212"/>
      <c r="E10" s="3"/>
      <c r="F10" s="111" t="s">
        <v>176</v>
      </c>
      <c r="G10" s="116">
        <v>22.75</v>
      </c>
      <c r="H10" s="4"/>
      <c r="I10" s="112" t="s">
        <v>180</v>
      </c>
      <c r="J10" s="129">
        <v>2</v>
      </c>
      <c r="L10" s="153" t="s">
        <v>269</v>
      </c>
      <c r="M10" s="222">
        <v>165</v>
      </c>
      <c r="N10" s="223"/>
      <c r="O10" s="1"/>
    </row>
    <row r="11" spans="1:15" x14ac:dyDescent="0.25">
      <c r="A11" s="111" t="s">
        <v>188</v>
      </c>
      <c r="B11" s="21"/>
      <c r="C11" s="211">
        <v>85</v>
      </c>
      <c r="D11" s="212"/>
      <c r="E11" s="3"/>
      <c r="F11" s="111" t="s">
        <v>184</v>
      </c>
      <c r="G11" s="116">
        <v>20.111111111111111</v>
      </c>
      <c r="H11" s="4"/>
      <c r="L11" s="153" t="s">
        <v>270</v>
      </c>
      <c r="M11" s="222">
        <v>143</v>
      </c>
      <c r="N11" s="223"/>
      <c r="O11" s="1"/>
    </row>
    <row r="12" spans="1:15" x14ac:dyDescent="0.25">
      <c r="A12" s="111" t="s">
        <v>189</v>
      </c>
      <c r="B12" s="21"/>
      <c r="C12" s="211">
        <v>73</v>
      </c>
      <c r="D12" s="212"/>
      <c r="E12" s="3"/>
      <c r="F12" s="111" t="s">
        <v>185</v>
      </c>
      <c r="G12" s="116">
        <v>19</v>
      </c>
      <c r="H12" s="4"/>
      <c r="L12" s="153" t="s">
        <v>271</v>
      </c>
      <c r="M12" s="222">
        <v>119</v>
      </c>
      <c r="N12" s="223"/>
      <c r="O12" s="1"/>
    </row>
    <row r="13" spans="1:15" x14ac:dyDescent="0.25">
      <c r="A13" s="112" t="s">
        <v>190</v>
      </c>
      <c r="B13" s="113"/>
      <c r="C13" s="213">
        <v>64</v>
      </c>
      <c r="D13" s="214"/>
      <c r="E13" s="3"/>
      <c r="F13" s="112" t="s">
        <v>186</v>
      </c>
      <c r="G13" s="117">
        <v>16.5</v>
      </c>
      <c r="H13" s="4"/>
      <c r="L13" s="154" t="s">
        <v>190</v>
      </c>
      <c r="M13" s="224">
        <v>108.00000000000001</v>
      </c>
      <c r="N13" s="225"/>
      <c r="O13" s="1"/>
    </row>
    <row r="14" spans="1:15" x14ac:dyDescent="0.25">
      <c r="A14" s="200"/>
      <c r="B14" s="200"/>
      <c r="C14" s="5"/>
      <c r="D14" s="5"/>
      <c r="E14" s="3"/>
      <c r="F14" s="6"/>
      <c r="G14" s="6"/>
      <c r="H14" s="4"/>
      <c r="I14" s="6"/>
      <c r="J14" s="6"/>
      <c r="M14" s="239"/>
      <c r="N14" s="239"/>
    </row>
    <row r="15" spans="1:15" x14ac:dyDescent="0.25">
      <c r="A15" s="226" t="s">
        <v>125</v>
      </c>
      <c r="B15" s="227"/>
      <c r="C15" s="227"/>
      <c r="D15" s="228"/>
      <c r="E15" s="3"/>
      <c r="F15" s="215" t="s">
        <v>126</v>
      </c>
      <c r="G15" s="217"/>
      <c r="H15" s="4"/>
      <c r="I15" s="226" t="s">
        <v>162</v>
      </c>
      <c r="J15" s="228"/>
    </row>
    <row r="16" spans="1:15" x14ac:dyDescent="0.25">
      <c r="A16" s="229" t="s">
        <v>163</v>
      </c>
      <c r="B16" s="230"/>
      <c r="C16" s="201">
        <v>0.8</v>
      </c>
      <c r="D16" s="202"/>
      <c r="E16" s="6"/>
      <c r="F16" s="118" t="s">
        <v>146</v>
      </c>
      <c r="G16" s="187">
        <v>146.1</v>
      </c>
      <c r="H16" s="121"/>
      <c r="I16" s="122" t="s">
        <v>129</v>
      </c>
      <c r="J16" s="123">
        <v>3</v>
      </c>
    </row>
    <row r="17" spans="1:14" x14ac:dyDescent="0.25">
      <c r="A17" s="229" t="s">
        <v>177</v>
      </c>
      <c r="B17" s="230"/>
      <c r="C17" s="201">
        <v>0.63157894736842102</v>
      </c>
      <c r="D17" s="202"/>
      <c r="E17" s="6"/>
      <c r="F17" s="119" t="s">
        <v>147</v>
      </c>
      <c r="G17" s="188">
        <v>125</v>
      </c>
      <c r="H17" s="6"/>
      <c r="I17" s="124" t="s">
        <v>132</v>
      </c>
      <c r="J17" s="125">
        <v>1</v>
      </c>
    </row>
    <row r="18" spans="1:14" x14ac:dyDescent="0.25">
      <c r="A18" s="229" t="s">
        <v>167</v>
      </c>
      <c r="B18" s="230"/>
      <c r="C18" s="201">
        <v>0.61176470588235299</v>
      </c>
      <c r="D18" s="202"/>
      <c r="E18" s="6"/>
      <c r="F18" s="119" t="s">
        <v>149</v>
      </c>
      <c r="G18" s="188">
        <v>120</v>
      </c>
      <c r="H18" s="6"/>
      <c r="I18" s="124" t="s">
        <v>159</v>
      </c>
      <c r="J18" s="125">
        <v>1</v>
      </c>
    </row>
    <row r="19" spans="1:14" x14ac:dyDescent="0.25">
      <c r="A19" s="229" t="s">
        <v>181</v>
      </c>
      <c r="B19" s="230"/>
      <c r="C19" s="201">
        <v>0.57894736842105265</v>
      </c>
      <c r="D19" s="202"/>
      <c r="E19" s="6"/>
      <c r="F19" s="119" t="s">
        <v>151</v>
      </c>
      <c r="G19" s="188">
        <v>100</v>
      </c>
      <c r="H19" s="6"/>
      <c r="I19" s="124" t="s">
        <v>164</v>
      </c>
      <c r="J19" s="125">
        <v>1</v>
      </c>
      <c r="K19" s="1"/>
    </row>
    <row r="20" spans="1:14" x14ac:dyDescent="0.25">
      <c r="A20" s="231" t="s">
        <v>154</v>
      </c>
      <c r="B20" s="232"/>
      <c r="C20" s="203">
        <v>0.56647398843930641</v>
      </c>
      <c r="D20" s="204"/>
      <c r="E20" s="6"/>
      <c r="F20" s="120" t="s">
        <v>155</v>
      </c>
      <c r="G20" s="189">
        <v>100</v>
      </c>
      <c r="H20" s="6"/>
      <c r="I20" s="126" t="s">
        <v>133</v>
      </c>
      <c r="J20" s="127">
        <v>1</v>
      </c>
      <c r="K20" s="1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1"/>
    </row>
    <row r="22" spans="1:14" x14ac:dyDescent="0.25">
      <c r="A22" s="237" t="s">
        <v>165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</row>
    <row r="24" spans="1:14" x14ac:dyDescent="0.25">
      <c r="A24" s="205" t="s">
        <v>123</v>
      </c>
      <c r="B24" s="206"/>
      <c r="C24" s="206"/>
      <c r="D24" s="207"/>
      <c r="E24" s="6"/>
      <c r="F24" s="208" t="s">
        <v>124</v>
      </c>
      <c r="G24" s="209"/>
      <c r="H24" s="6"/>
      <c r="I24" s="233" t="s">
        <v>127</v>
      </c>
      <c r="J24" s="234"/>
      <c r="K24" s="22"/>
      <c r="L24" s="208" t="s">
        <v>281</v>
      </c>
      <c r="M24" s="209"/>
    </row>
    <row r="25" spans="1:14" x14ac:dyDescent="0.25">
      <c r="A25" s="199" t="s">
        <v>130</v>
      </c>
      <c r="B25" s="200"/>
      <c r="C25" s="140"/>
      <c r="D25" s="141">
        <v>23</v>
      </c>
      <c r="E25" s="6"/>
      <c r="F25" s="131" t="s">
        <v>131</v>
      </c>
      <c r="G25" s="136">
        <v>6</v>
      </c>
      <c r="H25" s="6"/>
      <c r="I25" s="131" t="s">
        <v>131</v>
      </c>
      <c r="J25" s="136">
        <v>1.5</v>
      </c>
      <c r="K25" s="22"/>
      <c r="L25" s="151" t="s">
        <v>272</v>
      </c>
      <c r="M25" s="149">
        <v>570</v>
      </c>
    </row>
    <row r="26" spans="1:14" x14ac:dyDescent="0.25">
      <c r="A26" s="199" t="s">
        <v>134</v>
      </c>
      <c r="B26" s="200"/>
      <c r="C26" s="142"/>
      <c r="D26" s="143">
        <v>22</v>
      </c>
      <c r="E26" s="6"/>
      <c r="F26" s="131" t="s">
        <v>135</v>
      </c>
      <c r="G26" s="136">
        <v>6.4</v>
      </c>
      <c r="H26" s="6"/>
      <c r="I26" s="131" t="s">
        <v>148</v>
      </c>
      <c r="J26" s="136">
        <v>3.35</v>
      </c>
      <c r="K26" s="22"/>
      <c r="L26" s="151" t="s">
        <v>202</v>
      </c>
      <c r="M26" s="149">
        <v>497</v>
      </c>
    </row>
    <row r="27" spans="1:14" x14ac:dyDescent="0.25">
      <c r="A27" s="130" t="s">
        <v>138</v>
      </c>
      <c r="B27" s="22"/>
      <c r="C27" s="142"/>
      <c r="D27" s="143">
        <v>20</v>
      </c>
      <c r="E27" s="6"/>
      <c r="F27" s="131" t="s">
        <v>139</v>
      </c>
      <c r="G27" s="136">
        <v>9</v>
      </c>
      <c r="H27" s="6"/>
      <c r="I27" s="131" t="s">
        <v>139</v>
      </c>
      <c r="J27" s="136">
        <v>3.48</v>
      </c>
      <c r="K27" s="22"/>
      <c r="L27" s="151" t="s">
        <v>273</v>
      </c>
      <c r="M27" s="149">
        <v>401</v>
      </c>
    </row>
    <row r="28" spans="1:14" x14ac:dyDescent="0.25">
      <c r="A28" s="199" t="s">
        <v>141</v>
      </c>
      <c r="B28" s="200"/>
      <c r="C28" s="142"/>
      <c r="D28" s="143">
        <v>14</v>
      </c>
      <c r="E28" s="6"/>
      <c r="F28" s="131" t="s">
        <v>178</v>
      </c>
      <c r="G28" s="136">
        <v>10.666666666666666</v>
      </c>
      <c r="H28" s="6"/>
      <c r="I28" s="131" t="s">
        <v>152</v>
      </c>
      <c r="J28" s="136">
        <v>3.5</v>
      </c>
      <c r="K28" s="22"/>
      <c r="L28" s="151" t="s">
        <v>274</v>
      </c>
      <c r="M28" s="149">
        <v>348</v>
      </c>
    </row>
    <row r="29" spans="1:14" x14ac:dyDescent="0.25">
      <c r="A29" s="199" t="s">
        <v>143</v>
      </c>
      <c r="B29" s="200"/>
      <c r="C29" s="142"/>
      <c r="D29" s="143">
        <v>12</v>
      </c>
      <c r="E29" s="6"/>
      <c r="F29" s="131" t="s">
        <v>144</v>
      </c>
      <c r="G29" s="136">
        <v>11.375</v>
      </c>
      <c r="H29" s="6"/>
      <c r="I29" s="131" t="s">
        <v>156</v>
      </c>
      <c r="J29" s="136">
        <v>3.55</v>
      </c>
      <c r="K29" s="22"/>
      <c r="L29" s="151" t="s">
        <v>275</v>
      </c>
      <c r="M29" s="149">
        <v>346</v>
      </c>
    </row>
    <row r="30" spans="1:14" x14ac:dyDescent="0.25">
      <c r="A30" s="131" t="s">
        <v>191</v>
      </c>
      <c r="B30" s="21"/>
      <c r="C30" s="142"/>
      <c r="D30" s="143">
        <v>10</v>
      </c>
      <c r="E30" s="7"/>
      <c r="F30" s="131" t="s">
        <v>198</v>
      </c>
      <c r="G30" s="136">
        <v>11.909090909090908</v>
      </c>
      <c r="H30" s="6"/>
      <c r="I30" s="131" t="s">
        <v>196</v>
      </c>
      <c r="J30" s="136">
        <v>3.56</v>
      </c>
      <c r="K30" s="22"/>
      <c r="L30" s="151" t="s">
        <v>276</v>
      </c>
      <c r="M30" s="149">
        <v>318</v>
      </c>
    </row>
    <row r="31" spans="1:14" x14ac:dyDescent="0.25">
      <c r="A31" s="131" t="s">
        <v>192</v>
      </c>
      <c r="B31" s="21"/>
      <c r="C31" s="142"/>
      <c r="D31" s="143">
        <v>8</v>
      </c>
      <c r="E31" s="6"/>
      <c r="F31" s="131" t="s">
        <v>199</v>
      </c>
      <c r="G31" s="136">
        <v>13.75</v>
      </c>
      <c r="H31" s="6"/>
      <c r="I31" s="131" t="s">
        <v>169</v>
      </c>
      <c r="J31" s="136">
        <v>3.61</v>
      </c>
      <c r="K31" s="22"/>
      <c r="L31" s="151" t="s">
        <v>277</v>
      </c>
      <c r="M31" s="149">
        <v>192</v>
      </c>
    </row>
    <row r="32" spans="1:14" x14ac:dyDescent="0.25">
      <c r="A32" s="131" t="s">
        <v>193</v>
      </c>
      <c r="B32" s="21"/>
      <c r="C32" s="142"/>
      <c r="D32" s="143">
        <v>8</v>
      </c>
      <c r="E32" s="6"/>
      <c r="F32" s="131" t="s">
        <v>170</v>
      </c>
      <c r="G32" s="136">
        <v>13.913043478260869</v>
      </c>
      <c r="H32" s="6"/>
      <c r="I32" s="131" t="s">
        <v>170</v>
      </c>
      <c r="J32" s="136">
        <v>3.86</v>
      </c>
      <c r="K32" s="22"/>
      <c r="L32" s="151" t="s">
        <v>278</v>
      </c>
      <c r="M32" s="149">
        <v>186</v>
      </c>
    </row>
    <row r="33" spans="1:13" x14ac:dyDescent="0.25">
      <c r="A33" s="131" t="s">
        <v>194</v>
      </c>
      <c r="B33" s="21"/>
      <c r="C33" s="142"/>
      <c r="D33" s="143">
        <v>6</v>
      </c>
      <c r="E33" s="6"/>
      <c r="F33" s="131" t="s">
        <v>200</v>
      </c>
      <c r="G33" s="136">
        <v>14.333333333333334</v>
      </c>
      <c r="H33" s="6"/>
      <c r="I33" s="131" t="s">
        <v>185</v>
      </c>
      <c r="J33" s="136">
        <v>3.94</v>
      </c>
      <c r="K33" s="22"/>
      <c r="L33" s="151" t="s">
        <v>279</v>
      </c>
      <c r="M33" s="149">
        <v>120</v>
      </c>
    </row>
    <row r="34" spans="1:13" x14ac:dyDescent="0.25">
      <c r="A34" s="132" t="s">
        <v>195</v>
      </c>
      <c r="B34" s="133"/>
      <c r="C34" s="144"/>
      <c r="D34" s="145">
        <v>5</v>
      </c>
      <c r="E34" s="6"/>
      <c r="F34" s="132" t="s">
        <v>201</v>
      </c>
      <c r="G34" s="137">
        <v>16</v>
      </c>
      <c r="H34" s="6"/>
      <c r="I34" s="132" t="s">
        <v>197</v>
      </c>
      <c r="J34" s="137">
        <v>4</v>
      </c>
      <c r="K34" s="22"/>
      <c r="L34" s="152" t="s">
        <v>280</v>
      </c>
      <c r="M34" s="150">
        <v>108</v>
      </c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spans="1:13" x14ac:dyDescent="0.25">
      <c r="A36" s="205" t="s">
        <v>128</v>
      </c>
      <c r="B36" s="206"/>
      <c r="C36" s="206"/>
      <c r="D36" s="207"/>
      <c r="E36" s="6"/>
      <c r="F36" s="208" t="s">
        <v>171</v>
      </c>
      <c r="G36" s="209"/>
      <c r="H36" s="6"/>
      <c r="I36" s="208" t="s">
        <v>282</v>
      </c>
      <c r="J36" s="209"/>
    </row>
    <row r="37" spans="1:13" x14ac:dyDescent="0.25">
      <c r="A37" s="199" t="s">
        <v>145</v>
      </c>
      <c r="B37" s="200"/>
      <c r="C37" s="193" t="s">
        <v>105</v>
      </c>
      <c r="D37" s="194">
        <v>10.8</v>
      </c>
      <c r="E37" s="6"/>
      <c r="F37" s="138" t="s">
        <v>172</v>
      </c>
      <c r="G37" s="134">
        <v>12</v>
      </c>
      <c r="H37" s="6"/>
      <c r="I37" s="148" t="s">
        <v>129</v>
      </c>
      <c r="J37" s="190">
        <v>3</v>
      </c>
    </row>
    <row r="38" spans="1:13" x14ac:dyDescent="0.25">
      <c r="A38" s="199" t="s">
        <v>150</v>
      </c>
      <c r="B38" s="200"/>
      <c r="C38" s="195" t="s">
        <v>100</v>
      </c>
      <c r="D38" s="196">
        <v>12</v>
      </c>
      <c r="E38" s="6"/>
      <c r="F38" s="138" t="s">
        <v>202</v>
      </c>
      <c r="G38" s="134">
        <v>6</v>
      </c>
      <c r="H38" s="6"/>
      <c r="I38" s="146" t="s">
        <v>135</v>
      </c>
      <c r="J38" s="191">
        <v>1</v>
      </c>
    </row>
    <row r="39" spans="1:13" x14ac:dyDescent="0.25">
      <c r="A39" s="151" t="s">
        <v>284</v>
      </c>
      <c r="B39" s="16"/>
      <c r="C39" s="195" t="s">
        <v>96</v>
      </c>
      <c r="D39" s="196">
        <v>12</v>
      </c>
      <c r="E39" s="6"/>
      <c r="F39" s="138" t="s">
        <v>173</v>
      </c>
      <c r="G39" s="134">
        <v>6</v>
      </c>
      <c r="H39" s="6"/>
      <c r="I39" s="147" t="s">
        <v>283</v>
      </c>
      <c r="J39" s="192">
        <v>1</v>
      </c>
    </row>
    <row r="40" spans="1:13" x14ac:dyDescent="0.25">
      <c r="A40" s="199" t="s">
        <v>153</v>
      </c>
      <c r="B40" s="200"/>
      <c r="C40" s="195" t="s">
        <v>35</v>
      </c>
      <c r="D40" s="196">
        <v>14.33</v>
      </c>
      <c r="E40" s="6"/>
      <c r="F40" s="138" t="s">
        <v>174</v>
      </c>
      <c r="G40" s="134">
        <v>5</v>
      </c>
      <c r="H40" s="6"/>
    </row>
    <row r="41" spans="1:13" x14ac:dyDescent="0.25">
      <c r="A41" s="199" t="s">
        <v>144</v>
      </c>
      <c r="B41" s="200"/>
      <c r="C41" s="195" t="s">
        <v>52</v>
      </c>
      <c r="D41" s="196">
        <v>15</v>
      </c>
      <c r="E41" s="6"/>
      <c r="F41" s="138" t="s">
        <v>203</v>
      </c>
      <c r="G41" s="134">
        <v>5</v>
      </c>
      <c r="H41" s="6"/>
    </row>
    <row r="42" spans="1:13" x14ac:dyDescent="0.25">
      <c r="A42" s="131" t="s">
        <v>168</v>
      </c>
      <c r="B42" s="21"/>
      <c r="C42" s="195" t="s">
        <v>50</v>
      </c>
      <c r="D42" s="196">
        <v>15.5</v>
      </c>
      <c r="E42" s="6"/>
      <c r="F42" s="138" t="s">
        <v>198</v>
      </c>
      <c r="G42" s="134">
        <v>4</v>
      </c>
      <c r="H42" s="6"/>
    </row>
    <row r="43" spans="1:13" x14ac:dyDescent="0.25">
      <c r="A43" s="131" t="s">
        <v>285</v>
      </c>
      <c r="B43" s="21"/>
      <c r="C43" s="195" t="s">
        <v>69</v>
      </c>
      <c r="D43" s="196">
        <v>15.73</v>
      </c>
      <c r="E43" s="6"/>
      <c r="F43" s="138" t="s">
        <v>204</v>
      </c>
      <c r="G43" s="134">
        <v>4</v>
      </c>
      <c r="H43" s="6"/>
    </row>
    <row r="44" spans="1:13" x14ac:dyDescent="0.25">
      <c r="A44" s="131" t="s">
        <v>286</v>
      </c>
      <c r="B44" s="21"/>
      <c r="C44" s="195" t="s">
        <v>54</v>
      </c>
      <c r="D44" s="196">
        <v>16</v>
      </c>
      <c r="E44" s="6"/>
      <c r="F44" s="138" t="s">
        <v>168</v>
      </c>
      <c r="G44" s="134">
        <v>4</v>
      </c>
      <c r="H44" s="6"/>
    </row>
    <row r="45" spans="1:13" x14ac:dyDescent="0.25">
      <c r="A45" s="131" t="s">
        <v>287</v>
      </c>
      <c r="B45" s="21"/>
      <c r="C45" s="195" t="s">
        <v>77</v>
      </c>
      <c r="D45" s="196">
        <v>16.5</v>
      </c>
      <c r="E45" s="6"/>
      <c r="F45" s="138" t="s">
        <v>191</v>
      </c>
      <c r="G45" s="134">
        <v>4</v>
      </c>
      <c r="H45" s="6"/>
    </row>
    <row r="46" spans="1:13" x14ac:dyDescent="0.25">
      <c r="A46" s="132" t="s">
        <v>288</v>
      </c>
      <c r="B46" s="133"/>
      <c r="C46" s="197" t="s">
        <v>38</v>
      </c>
      <c r="D46" s="198">
        <v>21.61</v>
      </c>
      <c r="E46" s="6"/>
      <c r="F46" s="138" t="s">
        <v>190</v>
      </c>
      <c r="G46" s="134">
        <v>3</v>
      </c>
      <c r="H46" s="6"/>
    </row>
    <row r="47" spans="1:13" x14ac:dyDescent="0.25">
      <c r="F47" s="138" t="s">
        <v>205</v>
      </c>
      <c r="G47" s="134">
        <v>3</v>
      </c>
    </row>
    <row r="48" spans="1:13" x14ac:dyDescent="0.25">
      <c r="F48" s="139" t="s">
        <v>206</v>
      </c>
      <c r="G48" s="135">
        <v>3</v>
      </c>
    </row>
  </sheetData>
  <mergeCells count="61">
    <mergeCell ref="A1:N1"/>
    <mergeCell ref="A22:N22"/>
    <mergeCell ref="A6:B6"/>
    <mergeCell ref="I36:J36"/>
    <mergeCell ref="M14:N14"/>
    <mergeCell ref="A25:B25"/>
    <mergeCell ref="A26:B26"/>
    <mergeCell ref="A28:B28"/>
    <mergeCell ref="L24:M24"/>
    <mergeCell ref="L3:N3"/>
    <mergeCell ref="M4:N4"/>
    <mergeCell ref="M5:N5"/>
    <mergeCell ref="M6:N6"/>
    <mergeCell ref="M7:N7"/>
    <mergeCell ref="M8:N8"/>
    <mergeCell ref="M9:N9"/>
    <mergeCell ref="M10:N10"/>
    <mergeCell ref="M11:N11"/>
    <mergeCell ref="M12:N12"/>
    <mergeCell ref="M13:N13"/>
    <mergeCell ref="A29:B29"/>
    <mergeCell ref="A15:D15"/>
    <mergeCell ref="F15:G15"/>
    <mergeCell ref="I15:J15"/>
    <mergeCell ref="A16:B16"/>
    <mergeCell ref="A18:B18"/>
    <mergeCell ref="A17:B17"/>
    <mergeCell ref="A20:B20"/>
    <mergeCell ref="A19:B19"/>
    <mergeCell ref="A24:D24"/>
    <mergeCell ref="I24:J24"/>
    <mergeCell ref="F24:G24"/>
    <mergeCell ref="A3:D3"/>
    <mergeCell ref="F3:G3"/>
    <mergeCell ref="I3:J3"/>
    <mergeCell ref="A4:B4"/>
    <mergeCell ref="A7:B7"/>
    <mergeCell ref="C4:D4"/>
    <mergeCell ref="A5:B5"/>
    <mergeCell ref="C5:D5"/>
    <mergeCell ref="C6:D6"/>
    <mergeCell ref="C7:D7"/>
    <mergeCell ref="F36:G36"/>
    <mergeCell ref="A37:B37"/>
    <mergeCell ref="A40:B40"/>
    <mergeCell ref="A8:B8"/>
    <mergeCell ref="A14:B14"/>
    <mergeCell ref="C8:D8"/>
    <mergeCell ref="C9:D9"/>
    <mergeCell ref="C10:D10"/>
    <mergeCell ref="C11:D11"/>
    <mergeCell ref="C12:D12"/>
    <mergeCell ref="C13:D13"/>
    <mergeCell ref="A41:B41"/>
    <mergeCell ref="C16:D16"/>
    <mergeCell ref="C17:D17"/>
    <mergeCell ref="C18:D18"/>
    <mergeCell ref="C19:D19"/>
    <mergeCell ref="C20:D20"/>
    <mergeCell ref="A38:B38"/>
    <mergeCell ref="A36:D36"/>
  </mergeCells>
  <hyperlinks>
    <hyperlink ref="C38" location="'Alasdair Gordon-Gibson'!A1" display="Alasdair Gordon-Gibson"/>
    <hyperlink ref="C40" location="'Andy Dick'!A1" display="Andy Dick"/>
    <hyperlink ref="C46" location="'Angus Stewart'!A1" display="Angus Stewart"/>
    <hyperlink ref="C42" location="'Henry Wilson'!A1" display="Henry Wilson"/>
    <hyperlink ref="C41" location="'James Threlfall'!A1" display="James Threlfall"/>
    <hyperlink ref="C39" location="'Joe Farnham'!A1" display="Joe Farnham"/>
    <hyperlink ref="C44" location="'Jon McDougall-Bagnall'!A1" display="Jon McDougall-Bagnall"/>
    <hyperlink ref="C43" location="'Stan Frankland'!A1" display="Stan Frankland"/>
    <hyperlink ref="C37" location="'Steve Hunter'!A1" display="Steve Hunter"/>
    <hyperlink ref="C45" location="'Will Cuming'!A1" display="Will Cuming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40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218</v>
      </c>
      <c r="B5" s="27"/>
      <c r="C5" s="53"/>
      <c r="D5" s="43"/>
      <c r="E5" s="54"/>
      <c r="F5" s="55"/>
      <c r="G5" s="56"/>
      <c r="H5" s="57"/>
      <c r="I5" s="58"/>
      <c r="K5" s="59">
        <v>6</v>
      </c>
      <c r="L5" s="58">
        <v>1</v>
      </c>
      <c r="M5" s="58">
        <v>18</v>
      </c>
      <c r="N5" s="58">
        <v>1</v>
      </c>
      <c r="O5" s="60"/>
      <c r="P5" s="61">
        <v>4</v>
      </c>
      <c r="Q5" s="61">
        <v>2</v>
      </c>
      <c r="R5" s="60"/>
      <c r="S5" s="58"/>
      <c r="T5" s="58"/>
      <c r="U5" s="58">
        <v>1</v>
      </c>
      <c r="V5" s="62" t="e">
        <f>SUM($D$5:$D5)/(COUNTA($D$5:$D5)-COUNTA($E$5:$E5))</f>
        <v>#DIV/0!</v>
      </c>
      <c r="W5" s="63">
        <f>COUNTA(A5:A34)</f>
        <v>3</v>
      </c>
      <c r="X5" s="63">
        <f>COUNTA(D5:D34)</f>
        <v>2</v>
      </c>
      <c r="Y5" s="63">
        <f>COUNTA(E5:E34)</f>
        <v>1</v>
      </c>
      <c r="Z5" s="64">
        <f>IF(X5=0,"-",SUM(D5:D34))</f>
        <v>19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11(7)</v>
      </c>
      <c r="AB5" s="283"/>
      <c r="AC5" s="273">
        <f>IF($X5-$Y5,$Z5/($X5-$Y5),"-")</f>
        <v>19</v>
      </c>
      <c r="AD5" s="274"/>
      <c r="AE5" s="65">
        <f>IF(SUM($F$5:$F$43),($Z5/(SUM($F$5:$F$43))*100),"-")</f>
        <v>146.15384615384613</v>
      </c>
      <c r="AF5" s="63">
        <f>SUM(H5:H34)</f>
        <v>3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236</v>
      </c>
      <c r="B6" s="67"/>
      <c r="C6" s="53">
        <v>11</v>
      </c>
      <c r="D6" s="43">
        <v>8</v>
      </c>
      <c r="E6" s="54" t="s">
        <v>213</v>
      </c>
      <c r="F6" s="55">
        <v>6</v>
      </c>
      <c r="G6" s="56" t="s">
        <v>228</v>
      </c>
      <c r="H6" s="58">
        <v>1</v>
      </c>
      <c r="I6" s="58"/>
      <c r="K6" s="70">
        <v>8</v>
      </c>
      <c r="L6" s="58">
        <v>0</v>
      </c>
      <c r="M6" s="58">
        <v>34</v>
      </c>
      <c r="N6" s="58">
        <v>1</v>
      </c>
      <c r="O6" s="60"/>
      <c r="P6" s="61">
        <v>3</v>
      </c>
      <c r="Q6" s="61">
        <v>5</v>
      </c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>
        <f>IF(COUNTIF($C$5:$C$34,$AK6)=0,"-",COUNTIF($C$5:$C$34,$AK6))</f>
        <v>1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11</v>
      </c>
    </row>
    <row r="7" spans="1:39" x14ac:dyDescent="0.2">
      <c r="A7" s="52" t="s">
        <v>244</v>
      </c>
      <c r="B7" s="67"/>
      <c r="C7" s="53">
        <v>3</v>
      </c>
      <c r="D7" s="43">
        <v>11</v>
      </c>
      <c r="E7" s="54"/>
      <c r="F7" s="55">
        <v>7</v>
      </c>
      <c r="G7" s="58" t="s">
        <v>219</v>
      </c>
      <c r="H7" s="58">
        <v>2</v>
      </c>
      <c r="I7" s="58"/>
      <c r="K7" s="70">
        <v>4</v>
      </c>
      <c r="L7" s="58">
        <v>0</v>
      </c>
      <c r="M7" s="58">
        <v>19</v>
      </c>
      <c r="N7" s="58">
        <v>1</v>
      </c>
      <c r="O7" s="60"/>
      <c r="P7" s="61">
        <v>2</v>
      </c>
      <c r="Q7" s="61">
        <v>1</v>
      </c>
      <c r="R7" s="60"/>
      <c r="S7" s="58"/>
      <c r="T7" s="58"/>
      <c r="U7" s="58"/>
      <c r="V7" s="62">
        <f>SUM($D$5:$D7)/(COUNTA($D$5:$D7)-COUNTA($E$5:$E7))</f>
        <v>19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19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19</v>
      </c>
      <c r="W9" s="78">
        <f t="array" ref="W9">IF(SUM(K5:K34)=0,"-",SUM(INT(K5:K34))+INT(ROUND(SUM(K5:K34-INT(K5:K34)),1)/0.6)+MOD(ROUND(SUM(K5:K34-INT(K5:K34)),1),0.6))</f>
        <v>18</v>
      </c>
      <c r="X9" s="79">
        <f>IF($W$9="-","-",SUM(L5:L34))</f>
        <v>1</v>
      </c>
      <c r="Y9" s="79">
        <f>IF($W$9="-","-",SUM(M5:M34))</f>
        <v>71</v>
      </c>
      <c r="Z9" s="64">
        <f>IF($W$9="-","-",SUM(N5:N34))</f>
        <v>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1/18(6)</v>
      </c>
      <c r="AB9" s="272"/>
      <c r="AC9" s="273">
        <f>IF($Z$9="-","-",IF($Z$9=0,"-",$Y$9/$Z$9))</f>
        <v>23.666666666666668</v>
      </c>
      <c r="AD9" s="274"/>
      <c r="AE9" s="80">
        <f>IF(ISERROR(ROUND((INT(W9)*6+((W9-INT(W9))*10))/Z9,2)),"-",ROUND((INT(W9)*6+((W9-INT(W9))*10))/Z9,2))</f>
        <v>36</v>
      </c>
      <c r="AF9" s="81">
        <f>IF(ISERROR(ROUND(Y9/(INT(W9)*6+((W9-INT(W9))*10))*6,2)),"-",ROUND(Y9/(INT(W9)*6+((W9-INT(W9))*10))*6,2))</f>
        <v>3.94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19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19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19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19</v>
      </c>
      <c r="W13" s="63">
        <f>SUM(S5:S34)</f>
        <v>0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19</v>
      </c>
      <c r="AK14" s="66" t="s">
        <v>242</v>
      </c>
      <c r="AL14" s="59">
        <f t="shared" si="0"/>
        <v>1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19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19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19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0.5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19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19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19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19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19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19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19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19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19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19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19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19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19</v>
      </c>
      <c r="W30" s="250" t="s">
        <v>256</v>
      </c>
      <c r="X30" s="248"/>
      <c r="Y30" s="248"/>
      <c r="Z30" s="249"/>
      <c r="AA30" s="251">
        <f>IF($Z$5="-","-",IF($Z$5=0,"-",($AF$5*4+$AG$5*6)/$Z$5))</f>
        <v>0.63157894736842102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19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19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19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19</v>
      </c>
      <c r="W34" s="247" t="s">
        <v>260</v>
      </c>
      <c r="X34" s="248"/>
      <c r="Y34" s="248"/>
      <c r="Z34" s="249"/>
      <c r="AA34" s="101">
        <f>SUM(P5:P34)</f>
        <v>9</v>
      </c>
      <c r="AB34" s="102">
        <f>SUM(Q5:Q34)</f>
        <v>8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89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9</v>
      </c>
      <c r="D5" s="43">
        <v>2</v>
      </c>
      <c r="E5" s="54"/>
      <c r="F5" s="55">
        <v>7</v>
      </c>
      <c r="G5" s="56" t="s">
        <v>250</v>
      </c>
      <c r="H5" s="57"/>
      <c r="I5" s="58"/>
      <c r="K5" s="59">
        <v>5</v>
      </c>
      <c r="L5" s="58">
        <v>2</v>
      </c>
      <c r="M5" s="58">
        <v>9</v>
      </c>
      <c r="N5" s="58">
        <v>0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2</v>
      </c>
      <c r="W5" s="63">
        <f>COUNTA(A5:A34)</f>
        <v>2</v>
      </c>
      <c r="X5" s="63">
        <f>COUNTA(D5:D34)</f>
        <v>1</v>
      </c>
      <c r="Y5" s="63">
        <f>COUNTA(E5:E34)</f>
        <v>0</v>
      </c>
      <c r="Z5" s="64">
        <f>IF(X5=0,"-",SUM(D5:D34))</f>
        <v>2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2(7)</v>
      </c>
      <c r="AB5" s="283"/>
      <c r="AC5" s="273">
        <f>IF($X5-$Y5,$Z5/($X5-$Y5),"-")</f>
        <v>2</v>
      </c>
      <c r="AD5" s="274"/>
      <c r="AE5" s="65">
        <f>IF(SUM($F$5:$F$43),($Z5/(SUM($F$5:$F$43))*100),"-")</f>
        <v>28.571428571428569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262</v>
      </c>
      <c r="B6" s="67"/>
      <c r="C6" s="53"/>
      <c r="D6" s="43"/>
      <c r="E6" s="54"/>
      <c r="F6" s="55"/>
      <c r="G6" s="56"/>
      <c r="H6" s="58"/>
      <c r="I6" s="58"/>
      <c r="K6" s="70">
        <v>3</v>
      </c>
      <c r="L6" s="58">
        <v>0</v>
      </c>
      <c r="M6" s="58">
        <v>24</v>
      </c>
      <c r="N6" s="58">
        <v>0</v>
      </c>
      <c r="O6" s="60"/>
      <c r="P6" s="61">
        <v>5</v>
      </c>
      <c r="Q6" s="61">
        <v>3</v>
      </c>
      <c r="R6" s="60"/>
      <c r="S6" s="58"/>
      <c r="T6" s="58"/>
      <c r="U6" s="58"/>
      <c r="V6" s="69">
        <f>SUM($D$5:$D6)/(COUNTA($D$5:$D6)-COUNTA($E$5:$E6))</f>
        <v>2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2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2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2</v>
      </c>
      <c r="W9" s="78">
        <f t="array" ref="W9">IF(SUM(K5:K34)=0,"-",SUM(INT(K5:K34))+INT(ROUND(SUM(K5:K34-INT(K5:K34)),1)/0.6)+MOD(ROUND(SUM(K5:K34-INT(K5:K34)),1),0.6))</f>
        <v>8</v>
      </c>
      <c r="X9" s="79">
        <f>IF($W$9="-","-",SUM(L5:L34))</f>
        <v>2</v>
      </c>
      <c r="Y9" s="79">
        <f>IF($W$9="-","-",SUM(M5:M34))</f>
        <v>33</v>
      </c>
      <c r="Z9" s="64">
        <f>IF($W$9="-","-",SUM(N5:N34))</f>
        <v>0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0/9(5)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>
        <f>IF(ISERROR(ROUND(Y9/(INT(W9)*6+((W9-INT(W9))*10))*6,2)),"-",ROUND(Y9/(INT(W9)*6+((W9-INT(W9))*10))*6,2))</f>
        <v>4.13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2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2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2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1</v>
      </c>
      <c r="AM12" s="51">
        <f t="shared" si="1"/>
        <v>2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2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2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2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2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2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2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2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2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2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2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2</v>
      </c>
      <c r="W23" s="253" t="s">
        <v>250</v>
      </c>
      <c r="X23" s="254"/>
      <c r="Y23" s="255"/>
      <c r="Z23" s="88">
        <f t="shared" si="3"/>
        <v>1</v>
      </c>
      <c r="AA23" s="256">
        <f t="shared" si="2"/>
        <v>1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</v>
      </c>
      <c r="W34" s="247" t="s">
        <v>260</v>
      </c>
      <c r="X34" s="248"/>
      <c r="Y34" s="248"/>
      <c r="Z34" s="249"/>
      <c r="AA34" s="101">
        <f>SUM(P5:P34)</f>
        <v>5</v>
      </c>
      <c r="AB34" s="102">
        <f>SUM(Q5:Q34)</f>
        <v>3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42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2</v>
      </c>
      <c r="D5" s="43">
        <v>19</v>
      </c>
      <c r="E5" s="54"/>
      <c r="F5" s="55">
        <v>24</v>
      </c>
      <c r="G5" s="56" t="s">
        <v>224</v>
      </c>
      <c r="H5" s="57">
        <v>4</v>
      </c>
      <c r="I5" s="58"/>
      <c r="K5" s="59">
        <v>6</v>
      </c>
      <c r="L5" s="58">
        <v>0</v>
      </c>
      <c r="M5" s="58">
        <v>29</v>
      </c>
      <c r="N5" s="58">
        <v>1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19</v>
      </c>
      <c r="W5" s="63">
        <f>COUNTA(A5:A34)</f>
        <v>12</v>
      </c>
      <c r="X5" s="63">
        <f>COUNTA(D5:D34)</f>
        <v>9</v>
      </c>
      <c r="Y5" s="63">
        <f>COUNTA(E5:E34)</f>
        <v>3</v>
      </c>
      <c r="Z5" s="64">
        <f>IF(X5=0,"-",SUM(D5:D34))</f>
        <v>170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47*(38)</v>
      </c>
      <c r="AB5" s="283"/>
      <c r="AC5" s="273">
        <f>IF($X5-$Y5,$Z5/($X5-$Y5),"-")</f>
        <v>28.333333333333332</v>
      </c>
      <c r="AD5" s="274"/>
      <c r="AE5" s="65">
        <f>IF(SUM($F$5:$F$43),($Z5/(SUM($F$5:$F$43))*100),"-")</f>
        <v>70.247933884297524</v>
      </c>
      <c r="AF5" s="63">
        <f>SUM(H5:H34)</f>
        <v>17</v>
      </c>
      <c r="AG5" s="63">
        <f>SUM(I5:I34)</f>
        <v>2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4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18.5</v>
      </c>
    </row>
    <row r="6" spans="1:39" x14ac:dyDescent="0.2">
      <c r="A6" s="52" t="s">
        <v>218</v>
      </c>
      <c r="B6" s="67"/>
      <c r="C6" s="53"/>
      <c r="D6" s="43"/>
      <c r="E6" s="54"/>
      <c r="F6" s="55"/>
      <c r="G6" s="56"/>
      <c r="H6" s="58"/>
      <c r="I6" s="58"/>
      <c r="K6" s="70">
        <v>6</v>
      </c>
      <c r="L6" s="58">
        <v>4</v>
      </c>
      <c r="M6" s="58">
        <v>12</v>
      </c>
      <c r="N6" s="58">
        <v>0</v>
      </c>
      <c r="O6" s="60"/>
      <c r="P6" s="61"/>
      <c r="Q6" s="61"/>
      <c r="R6" s="60"/>
      <c r="S6" s="58"/>
      <c r="T6" s="58"/>
      <c r="U6" s="58"/>
      <c r="V6" s="69">
        <f>SUM($D$5:$D6)/(COUNTA($D$5:$D6)-COUNTA($E$5:$E6))</f>
        <v>19</v>
      </c>
      <c r="Z6" s="34"/>
      <c r="AK6" s="66" t="s">
        <v>222</v>
      </c>
      <c r="AL6" s="59">
        <f>IF(COUNTIF($C$5:$C$34,$AK6)=0,"-",COUNTIF($C$5:$C$34,$AK6))</f>
        <v>1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221</v>
      </c>
      <c r="B7" s="67"/>
      <c r="C7" s="53">
        <v>7</v>
      </c>
      <c r="D7" s="43">
        <v>7</v>
      </c>
      <c r="E7" s="54" t="s">
        <v>213</v>
      </c>
      <c r="F7" s="55">
        <v>6</v>
      </c>
      <c r="G7" s="58" t="s">
        <v>228</v>
      </c>
      <c r="H7" s="58"/>
      <c r="I7" s="58"/>
      <c r="K7" s="70">
        <v>5</v>
      </c>
      <c r="L7" s="58">
        <v>1</v>
      </c>
      <c r="M7" s="58">
        <v>9</v>
      </c>
      <c r="N7" s="58">
        <v>0</v>
      </c>
      <c r="O7" s="60"/>
      <c r="P7" s="61"/>
      <c r="Q7" s="61">
        <v>3</v>
      </c>
      <c r="R7" s="60"/>
      <c r="S7" s="58"/>
      <c r="T7" s="58"/>
      <c r="U7" s="58">
        <v>1</v>
      </c>
      <c r="V7" s="62">
        <f>SUM($D$5:$D7)/(COUNTA($D$5:$D7)-COUNTA($E$5:$E7))</f>
        <v>26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262</v>
      </c>
      <c r="B8" s="67"/>
      <c r="C8" s="53">
        <v>5</v>
      </c>
      <c r="D8" s="43">
        <v>47</v>
      </c>
      <c r="E8" s="54" t="s">
        <v>213</v>
      </c>
      <c r="F8" s="55">
        <v>38</v>
      </c>
      <c r="G8" s="56" t="s">
        <v>228</v>
      </c>
      <c r="H8" s="58">
        <v>4</v>
      </c>
      <c r="I8" s="58">
        <v>2</v>
      </c>
      <c r="K8" s="70">
        <v>4</v>
      </c>
      <c r="L8" s="58">
        <v>1</v>
      </c>
      <c r="M8" s="58">
        <v>11</v>
      </c>
      <c r="N8" s="70">
        <v>1</v>
      </c>
      <c r="O8" s="72"/>
      <c r="P8" s="73"/>
      <c r="Q8" s="73">
        <v>1</v>
      </c>
      <c r="R8" s="60"/>
      <c r="S8" s="58"/>
      <c r="T8" s="58"/>
      <c r="U8" s="58"/>
      <c r="V8" s="62">
        <f>SUM($D$5:$D8)/(COUNTA($D$5:$D8)-COUNTA($E$5:$E8))</f>
        <v>73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 t="str">
        <f t="shared" si="1"/>
        <v>-</v>
      </c>
    </row>
    <row r="9" spans="1:39" x14ac:dyDescent="0.2">
      <c r="A9" s="52" t="s">
        <v>230</v>
      </c>
      <c r="B9" s="75"/>
      <c r="C9" s="76">
        <v>8</v>
      </c>
      <c r="D9" s="77">
        <v>1</v>
      </c>
      <c r="E9" s="54"/>
      <c r="F9" s="55">
        <v>3</v>
      </c>
      <c r="G9" s="56" t="s">
        <v>219</v>
      </c>
      <c r="H9" s="58"/>
      <c r="I9" s="58"/>
      <c r="K9" s="70">
        <v>5</v>
      </c>
      <c r="L9" s="58">
        <v>0</v>
      </c>
      <c r="M9" s="58">
        <v>21</v>
      </c>
      <c r="N9" s="58">
        <v>2</v>
      </c>
      <c r="O9" s="60"/>
      <c r="P9" s="61"/>
      <c r="Q9" s="61"/>
      <c r="R9" s="60"/>
      <c r="S9" s="58"/>
      <c r="T9" s="58"/>
      <c r="U9" s="58"/>
      <c r="V9" s="62">
        <f>SUM($D$5:$D9)/(COUNTA($D$5:$D9)-COUNTA($E$5:$E9))</f>
        <v>37</v>
      </c>
      <c r="W9" s="78">
        <f t="array" ref="W9">IF(SUM(K5:K34)=0,"-",SUM(INT(K5:K34))+INT(ROUND(SUM(K5:K34-INT(K5:K34)),1)/0.6)+MOD(ROUND(SUM(K5:K34-INT(K5:K34)),1),0.6))</f>
        <v>66.5</v>
      </c>
      <c r="X9" s="79">
        <f>IF($W$9="-","-",SUM(L5:L34))</f>
        <v>15</v>
      </c>
      <c r="Y9" s="79">
        <f>IF($W$9="-","-",SUM(M5:M34))</f>
        <v>224</v>
      </c>
      <c r="Z9" s="64">
        <f>IF($W$9="-","-",SUM(N5:N34))</f>
        <v>14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3/8(7)</v>
      </c>
      <c r="AB9" s="272"/>
      <c r="AC9" s="273">
        <f>IF($Z$9="-","-",IF($Z$9=0,"-",$Y$9/$Z$9))</f>
        <v>16</v>
      </c>
      <c r="AD9" s="274"/>
      <c r="AE9" s="80">
        <f>IF(ISERROR(ROUND((INT(W9)*6+((W9-INT(W9))*10))/Z9,2)),"-",ROUND((INT(W9)*6+((W9-INT(W9))*10))/Z9,2))</f>
        <v>28.64</v>
      </c>
      <c r="AF9" s="81">
        <f>IF(ISERROR(ROUND(Y9/(INT(W9)*6+((W9-INT(W9))*10))*6,2)),"-",ROUND(Y9/(INT(W9)*6+((W9-INT(W9))*10))*6,2))</f>
        <v>3.35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233</v>
      </c>
      <c r="B10" s="67"/>
      <c r="C10" s="53">
        <v>1</v>
      </c>
      <c r="D10" s="77">
        <v>1</v>
      </c>
      <c r="E10" s="54"/>
      <c r="F10" s="55">
        <v>11</v>
      </c>
      <c r="G10" s="56" t="s">
        <v>219</v>
      </c>
      <c r="H10" s="58"/>
      <c r="I10" s="58"/>
      <c r="K10" s="70">
        <v>7</v>
      </c>
      <c r="L10" s="58">
        <v>4</v>
      </c>
      <c r="M10" s="58">
        <v>8</v>
      </c>
      <c r="N10" s="58">
        <v>3</v>
      </c>
      <c r="O10" s="60"/>
      <c r="P10" s="61"/>
      <c r="Q10" s="61">
        <v>4</v>
      </c>
      <c r="R10" s="60"/>
      <c r="S10" s="58"/>
      <c r="T10" s="58"/>
      <c r="U10" s="58"/>
      <c r="V10" s="69">
        <f>SUM($D$5:$D10)/(COUNTA($D$5:$D10)-COUNTA($E$5:$E10))</f>
        <v>25</v>
      </c>
      <c r="W10" s="84"/>
      <c r="AK10" s="66" t="s">
        <v>232</v>
      </c>
      <c r="AL10" s="59">
        <f t="shared" si="0"/>
        <v>1</v>
      </c>
      <c r="AM10" s="51" t="str">
        <f t="shared" si="1"/>
        <v>-</v>
      </c>
    </row>
    <row r="11" spans="1:39" x14ac:dyDescent="0.2">
      <c r="A11" s="52" t="s">
        <v>236</v>
      </c>
      <c r="B11" s="67"/>
      <c r="C11" s="53">
        <v>8</v>
      </c>
      <c r="D11" s="77">
        <v>10</v>
      </c>
      <c r="E11" s="54"/>
      <c r="F11" s="61">
        <v>47</v>
      </c>
      <c r="G11" s="57" t="s">
        <v>224</v>
      </c>
      <c r="H11" s="58"/>
      <c r="I11" s="58"/>
      <c r="K11" s="70">
        <v>8</v>
      </c>
      <c r="L11" s="58">
        <v>0</v>
      </c>
      <c r="M11" s="58">
        <v>35</v>
      </c>
      <c r="N11" s="58">
        <v>0</v>
      </c>
      <c r="O11" s="60"/>
      <c r="P11" s="61"/>
      <c r="Q11" s="61">
        <v>4</v>
      </c>
      <c r="R11" s="60"/>
      <c r="S11" s="58">
        <v>1</v>
      </c>
      <c r="T11" s="58"/>
      <c r="U11" s="58"/>
      <c r="V11" s="62">
        <f>SUM($D$5:$D11)/(COUNTA($D$5:$D11)-COUNTA($E$5:$E11))</f>
        <v>21.25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2</v>
      </c>
      <c r="AM11" s="51">
        <f t="shared" si="1"/>
        <v>5.5</v>
      </c>
    </row>
    <row r="12" spans="1:39" x14ac:dyDescent="0.2">
      <c r="A12" s="52" t="s">
        <v>223</v>
      </c>
      <c r="B12" s="67"/>
      <c r="C12" s="53">
        <v>1</v>
      </c>
      <c r="D12" s="77">
        <v>17</v>
      </c>
      <c r="E12" s="54"/>
      <c r="F12" s="55">
        <v>29</v>
      </c>
      <c r="G12" s="56" t="s">
        <v>248</v>
      </c>
      <c r="H12" s="58">
        <v>2</v>
      </c>
      <c r="I12" s="58"/>
      <c r="K12" s="70">
        <v>5</v>
      </c>
      <c r="L12" s="58">
        <v>0</v>
      </c>
      <c r="M12" s="58">
        <v>32</v>
      </c>
      <c r="N12" s="58">
        <v>0</v>
      </c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20.399999999999999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218</v>
      </c>
      <c r="B13" s="67"/>
      <c r="C13" s="53"/>
      <c r="D13" s="77"/>
      <c r="E13" s="54"/>
      <c r="F13" s="55"/>
      <c r="G13" s="56"/>
      <c r="H13" s="58"/>
      <c r="I13" s="58"/>
      <c r="K13" s="70">
        <v>6</v>
      </c>
      <c r="L13" s="58">
        <v>3</v>
      </c>
      <c r="M13" s="58">
        <v>9</v>
      </c>
      <c r="N13" s="58">
        <v>2</v>
      </c>
      <c r="O13" s="60"/>
      <c r="P13" s="61"/>
      <c r="Q13" s="61">
        <v>3</v>
      </c>
      <c r="R13" s="60"/>
      <c r="S13" s="58"/>
      <c r="T13" s="58"/>
      <c r="U13" s="58"/>
      <c r="V13" s="62">
        <f>SUM($D$5:$D13)/(COUNTA($D$5:$D13)-COUNTA($E$5:$E13))</f>
        <v>20.399999999999999</v>
      </c>
      <c r="W13" s="63">
        <f>SUM(S5:S34)</f>
        <v>2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245</v>
      </c>
      <c r="B14" s="75"/>
      <c r="C14" s="76">
        <v>1</v>
      </c>
      <c r="D14" s="43">
        <v>37</v>
      </c>
      <c r="E14" s="54"/>
      <c r="F14" s="55">
        <v>56</v>
      </c>
      <c r="G14" s="58" t="s">
        <v>219</v>
      </c>
      <c r="H14" s="58">
        <v>3</v>
      </c>
      <c r="I14" s="58"/>
      <c r="K14" s="70">
        <v>3</v>
      </c>
      <c r="L14" s="58">
        <v>0</v>
      </c>
      <c r="M14" s="58">
        <v>23</v>
      </c>
      <c r="N14" s="58">
        <v>0</v>
      </c>
      <c r="O14" s="60"/>
      <c r="P14" s="61">
        <v>1</v>
      </c>
      <c r="Q14" s="61">
        <v>1</v>
      </c>
      <c r="R14" s="60"/>
      <c r="S14" s="58"/>
      <c r="T14" s="58"/>
      <c r="U14" s="58"/>
      <c r="V14" s="69">
        <f>SUM($D$5:$D14)/(COUNTA($D$5:$D14)-COUNTA($E$5:$E14))</f>
        <v>23.166666666666668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236</v>
      </c>
      <c r="B15" s="75"/>
      <c r="C15" s="76"/>
      <c r="D15" s="77"/>
      <c r="E15" s="54"/>
      <c r="F15" s="55"/>
      <c r="G15" s="56"/>
      <c r="H15" s="58"/>
      <c r="I15" s="58"/>
      <c r="K15" s="70">
        <v>6.5</v>
      </c>
      <c r="L15" s="58">
        <v>1</v>
      </c>
      <c r="M15" s="58">
        <v>22</v>
      </c>
      <c r="N15" s="58">
        <v>3</v>
      </c>
      <c r="O15" s="60"/>
      <c r="P15" s="61"/>
      <c r="Q15" s="61"/>
      <c r="R15" s="60"/>
      <c r="S15" s="58">
        <v>1</v>
      </c>
      <c r="T15" s="58"/>
      <c r="U15" s="58"/>
      <c r="V15" s="62">
        <f>SUM($D$5:$D15)/(COUNTA($D$5:$D15)-COUNTA($E$5:$E15))</f>
        <v>23.166666666666668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227</v>
      </c>
      <c r="B16" s="75"/>
      <c r="C16" s="76">
        <v>3</v>
      </c>
      <c r="D16" s="77">
        <v>31</v>
      </c>
      <c r="E16" s="54" t="s">
        <v>213</v>
      </c>
      <c r="F16" s="55">
        <v>28</v>
      </c>
      <c r="G16" s="56" t="s">
        <v>228</v>
      </c>
      <c r="H16" s="58">
        <v>4</v>
      </c>
      <c r="I16" s="58"/>
      <c r="K16" s="70">
        <v>5</v>
      </c>
      <c r="L16" s="58">
        <v>1</v>
      </c>
      <c r="M16" s="58">
        <v>13</v>
      </c>
      <c r="N16" s="58">
        <v>2</v>
      </c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28.333333333333332</v>
      </c>
      <c r="W16" s="275" t="s">
        <v>228</v>
      </c>
      <c r="X16" s="276"/>
      <c r="Y16" s="277"/>
      <c r="Z16" s="88">
        <f>COUNTIF($G$5:$G$34,W16)</f>
        <v>3</v>
      </c>
      <c r="AA16" s="256">
        <f>$Z16/MAX(1,$X$5)</f>
        <v>0.33333333333333331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28.333333333333332</v>
      </c>
      <c r="W17" s="278" t="s">
        <v>219</v>
      </c>
      <c r="X17" s="279"/>
      <c r="Y17" s="280"/>
      <c r="Z17" s="88">
        <f>COUNTIF($G$5:$G$34,W17)</f>
        <v>3</v>
      </c>
      <c r="AA17" s="256">
        <f t="shared" ref="AA17:AA25" si="2">$Z17/MAX(1,$X$5)</f>
        <v>0.33333333333333331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28.333333333333332</v>
      </c>
      <c r="W18" s="253" t="s">
        <v>224</v>
      </c>
      <c r="X18" s="254"/>
      <c r="Y18" s="255"/>
      <c r="Z18" s="88">
        <f>COUNTIF($G$5:$G$34,W18)</f>
        <v>2</v>
      </c>
      <c r="AA18" s="256">
        <f t="shared" si="2"/>
        <v>0.22222222222222221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28.333333333333332</v>
      </c>
      <c r="W19" s="253" t="s">
        <v>248</v>
      </c>
      <c r="X19" s="254"/>
      <c r="Y19" s="255"/>
      <c r="Z19" s="88">
        <f t="shared" ref="Z19:Z25" si="3">COUNTIF($G$5:$G$34,W19)</f>
        <v>1</v>
      </c>
      <c r="AA19" s="256">
        <f t="shared" si="2"/>
        <v>0.1111111111111111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28.333333333333332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28.333333333333332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28.333333333333332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28.333333333333332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28.333333333333332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28.333333333333332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28.333333333333332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28.333333333333332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28.333333333333332</v>
      </c>
      <c r="W28" s="94" t="s">
        <v>254</v>
      </c>
      <c r="X28" s="95"/>
      <c r="Y28" s="95"/>
      <c r="Z28" s="96"/>
      <c r="AA28" s="261">
        <f>IF(W5=0,"-",$W$13/$W$5)</f>
        <v>0.16666666666666666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28.333333333333332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115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28.333333333333332</v>
      </c>
      <c r="W30" s="250" t="s">
        <v>256</v>
      </c>
      <c r="X30" s="248"/>
      <c r="Y30" s="248"/>
      <c r="Z30" s="249"/>
      <c r="AA30" s="251">
        <f>IF($Z$5="-","-",IF($Z$5=0,"-",($AF$5*4+$AG$5*6)/$Z$5))</f>
        <v>0.47058823529411764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28.333333333333332</v>
      </c>
      <c r="W31" s="250" t="s">
        <v>257</v>
      </c>
      <c r="X31" s="248"/>
      <c r="Y31" s="248"/>
      <c r="Z31" s="249"/>
      <c r="AA31" s="251">
        <f>IF(SUM($AF5:$AG5),$AG5/SUM($AF5:$AG5),"-")</f>
        <v>0.10526315789473684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28.333333333333332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28.333333333333332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28.333333333333332</v>
      </c>
      <c r="W34" s="247" t="s">
        <v>260</v>
      </c>
      <c r="X34" s="248"/>
      <c r="Y34" s="248"/>
      <c r="Z34" s="249"/>
      <c r="AA34" s="101">
        <f>SUM(P5:P34)</f>
        <v>1</v>
      </c>
      <c r="AB34" s="102">
        <f>SUM(Q5:Q34)</f>
        <v>16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44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218</v>
      </c>
      <c r="B5" s="27"/>
      <c r="C5" s="53">
        <v>1</v>
      </c>
      <c r="D5" s="43">
        <v>10</v>
      </c>
      <c r="E5" s="54"/>
      <c r="F5" s="55">
        <v>14</v>
      </c>
      <c r="G5" s="56" t="s">
        <v>219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10</v>
      </c>
      <c r="W5" s="63">
        <f>COUNTA(A5:A34)</f>
        <v>20</v>
      </c>
      <c r="X5" s="63">
        <f>COUNTA(D5:D34)</f>
        <v>17</v>
      </c>
      <c r="Y5" s="63">
        <f>COUNTA(E5:E34)</f>
        <v>5</v>
      </c>
      <c r="Z5" s="64">
        <f>IF(X5=0,"-",SUM(D5:D34))</f>
        <v>283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92*(106)</v>
      </c>
      <c r="AB5" s="283"/>
      <c r="AC5" s="273">
        <f>IF($X5-$Y5,$Z5/($X5-$Y5),"-")</f>
        <v>23.583333333333332</v>
      </c>
      <c r="AD5" s="274"/>
      <c r="AE5" s="65">
        <f>IF(SUM($F$5:$F$43),($Z5/(SUM($F$5:$F$43))*100),"-")</f>
        <v>70.573566084788027</v>
      </c>
      <c r="AF5" s="63">
        <f>SUM(H5:H34)</f>
        <v>19</v>
      </c>
      <c r="AG5" s="63">
        <f>SUM(I5:I34)</f>
        <v>0</v>
      </c>
      <c r="AH5" s="63">
        <f>COUNTIF($D$5:$D$34,"&gt;=50")-$AI5</f>
        <v>1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5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29.75</v>
      </c>
    </row>
    <row r="6" spans="1:39" x14ac:dyDescent="0.2">
      <c r="A6" s="52" t="s">
        <v>221</v>
      </c>
      <c r="B6" s="67"/>
      <c r="C6" s="53">
        <v>1</v>
      </c>
      <c r="D6" s="43">
        <v>2</v>
      </c>
      <c r="E6" s="54"/>
      <c r="F6" s="55">
        <v>8</v>
      </c>
      <c r="G6" s="56" t="s">
        <v>219</v>
      </c>
      <c r="H6" s="58"/>
      <c r="I6" s="58"/>
      <c r="L6" s="58"/>
      <c r="M6" s="58"/>
      <c r="N6" s="58"/>
      <c r="O6" s="60"/>
      <c r="P6" s="61"/>
      <c r="Q6" s="61"/>
      <c r="R6" s="60"/>
      <c r="S6" s="58"/>
      <c r="T6" s="58">
        <v>1</v>
      </c>
      <c r="U6" s="58">
        <v>2</v>
      </c>
      <c r="V6" s="69">
        <f>SUM($D$5:$D6)/(COUNTA($D$5:$D6)-COUNTA($E$5:$E6))</f>
        <v>6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223</v>
      </c>
      <c r="B7" s="67"/>
      <c r="C7" s="53">
        <v>7</v>
      </c>
      <c r="D7" s="43">
        <v>15</v>
      </c>
      <c r="E7" s="54"/>
      <c r="F7" s="55">
        <v>10</v>
      </c>
      <c r="G7" s="58" t="s">
        <v>224</v>
      </c>
      <c r="H7" s="58">
        <v>1</v>
      </c>
      <c r="I7" s="58"/>
      <c r="K7" s="70">
        <v>3</v>
      </c>
      <c r="L7" s="58">
        <v>1</v>
      </c>
      <c r="M7" s="58">
        <v>31</v>
      </c>
      <c r="N7" s="58">
        <v>1</v>
      </c>
      <c r="O7" s="60"/>
      <c r="P7" s="70"/>
      <c r="Q7" s="61"/>
      <c r="R7" s="60"/>
      <c r="S7" s="58">
        <v>1</v>
      </c>
      <c r="T7" s="58"/>
      <c r="U7" s="58"/>
      <c r="V7" s="62">
        <f>SUM($D$5:$D7)/(COUNTA($D$5:$D7)-COUNTA($E$5:$E7))</f>
        <v>9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25</v>
      </c>
    </row>
    <row r="8" spans="1:39" x14ac:dyDescent="0.2">
      <c r="A8" s="52" t="s">
        <v>227</v>
      </c>
      <c r="B8" s="67"/>
      <c r="C8" s="53">
        <v>8</v>
      </c>
      <c r="D8" s="43">
        <v>4</v>
      </c>
      <c r="E8" s="54" t="s">
        <v>213</v>
      </c>
      <c r="F8" s="55">
        <v>3</v>
      </c>
      <c r="G8" s="56" t="s">
        <v>228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>
        <v>1</v>
      </c>
      <c r="U8" s="58">
        <v>1</v>
      </c>
      <c r="V8" s="62">
        <f>SUM($D$5:$D8)/(COUNTA($D$5:$D8)-COUNTA($E$5:$E8))</f>
        <v>10.333333333333334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5</v>
      </c>
      <c r="AM8" s="51">
        <f t="shared" si="1"/>
        <v>20.75</v>
      </c>
    </row>
    <row r="9" spans="1:39" x14ac:dyDescent="0.2">
      <c r="A9" s="52" t="s">
        <v>230</v>
      </c>
      <c r="B9" s="75"/>
      <c r="C9" s="76">
        <v>1</v>
      </c>
      <c r="D9" s="77">
        <v>92</v>
      </c>
      <c r="E9" s="54" t="s">
        <v>213</v>
      </c>
      <c r="F9" s="55">
        <v>106</v>
      </c>
      <c r="G9" s="56" t="s">
        <v>228</v>
      </c>
      <c r="H9" s="58">
        <v>10</v>
      </c>
      <c r="I9" s="58"/>
      <c r="K9" s="70"/>
      <c r="L9" s="58"/>
      <c r="M9" s="58"/>
      <c r="N9" s="58"/>
      <c r="O9" s="60"/>
      <c r="P9" s="61"/>
      <c r="Q9" s="61"/>
      <c r="R9" s="60"/>
      <c r="S9" s="58">
        <v>3</v>
      </c>
      <c r="T9" s="58"/>
      <c r="U9" s="58"/>
      <c r="V9" s="62">
        <f>SUM($D$5:$D9)/(COUNTA($D$5:$D9)-COUNTA($E$5:$E9))</f>
        <v>41</v>
      </c>
      <c r="W9" s="78">
        <f t="array" ref="W9">IF(SUM(K5:K34)=0,"-",SUM(INT(K5:K34))+INT(ROUND(SUM(K5:K34-INT(K5:K34)),1)/0.6)+MOD(ROUND(SUM(K5:K34-INT(K5:K34)),1),0.6))</f>
        <v>7.4</v>
      </c>
      <c r="X9" s="79">
        <f>IF($W$9="-","-",SUM(L5:L34))</f>
        <v>1</v>
      </c>
      <c r="Y9" s="79">
        <f>IF($W$9="-","-",SUM(M5:M34))</f>
        <v>63</v>
      </c>
      <c r="Z9" s="64">
        <f>IF($W$9="-","-",SUM(N5:N34))</f>
        <v>2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1/8(0.4)</v>
      </c>
      <c r="AB9" s="272"/>
      <c r="AC9" s="273">
        <f>IF($Z$9="-","-",IF($Z$9=0,"-",$Y$9/$Z$9))</f>
        <v>31.5</v>
      </c>
      <c r="AD9" s="274"/>
      <c r="AE9" s="80">
        <f>IF(ISERROR(ROUND((INT(W9)*6+((W9-INT(W9))*10))/Z9,2)),"-",ROUND((INT(W9)*6+((W9-INT(W9))*10))/Z9,2))</f>
        <v>23</v>
      </c>
      <c r="AF9" s="81">
        <f>IF(ISERROR(ROUND(Y9/(INT(W9)*6+((W9-INT(W9))*10))*6,2)),"-",ROUND(Y9/(INT(W9)*6+((W9-INT(W9))*10))*6,2))</f>
        <v>8.2200000000000006</v>
      </c>
      <c r="AG9" s="82">
        <f>COUNTIF(N5:N34,"&gt;=5")</f>
        <v>0</v>
      </c>
      <c r="AH9" s="83"/>
      <c r="AK9" s="66" t="s">
        <v>231</v>
      </c>
      <c r="AL9" s="59">
        <f t="shared" si="0"/>
        <v>3</v>
      </c>
      <c r="AM9" s="51">
        <f t="shared" si="1"/>
        <v>12</v>
      </c>
    </row>
    <row r="10" spans="1:39" x14ac:dyDescent="0.2">
      <c r="A10" s="52" t="s">
        <v>227</v>
      </c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>
        <v>1</v>
      </c>
      <c r="V10" s="69">
        <f>SUM($D$5:$D10)/(COUNTA($D$5:$D10)-COUNTA($E$5:$E10))</f>
        <v>41</v>
      </c>
      <c r="W10" s="84"/>
      <c r="AK10" s="66" t="s">
        <v>232</v>
      </c>
      <c r="AL10" s="59">
        <f t="shared" si="0"/>
        <v>1</v>
      </c>
      <c r="AM10" s="51">
        <f t="shared" si="1"/>
        <v>15</v>
      </c>
    </row>
    <row r="11" spans="1:39" x14ac:dyDescent="0.2">
      <c r="A11" s="52" t="s">
        <v>233</v>
      </c>
      <c r="B11" s="67"/>
      <c r="C11" s="53">
        <v>5</v>
      </c>
      <c r="D11" s="77">
        <v>5</v>
      </c>
      <c r="E11" s="54"/>
      <c r="F11" s="61">
        <v>20</v>
      </c>
      <c r="G11" s="57" t="s">
        <v>224</v>
      </c>
      <c r="H11" s="58"/>
      <c r="I11" s="58"/>
      <c r="K11" s="70">
        <v>0.4</v>
      </c>
      <c r="L11" s="58">
        <v>0</v>
      </c>
      <c r="M11" s="58">
        <v>8</v>
      </c>
      <c r="N11" s="58">
        <v>1</v>
      </c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32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 t="str">
        <f t="shared" si="1"/>
        <v>-</v>
      </c>
    </row>
    <row r="12" spans="1:39" x14ac:dyDescent="0.2">
      <c r="A12" s="52" t="s">
        <v>236</v>
      </c>
      <c r="B12" s="67"/>
      <c r="C12" s="53">
        <v>1</v>
      </c>
      <c r="D12" s="77">
        <v>0</v>
      </c>
      <c r="E12" s="54"/>
      <c r="F12" s="55">
        <v>11</v>
      </c>
      <c r="G12" s="56" t="s">
        <v>237</v>
      </c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25.6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223</v>
      </c>
      <c r="B13" s="67"/>
      <c r="C13" s="53">
        <v>6</v>
      </c>
      <c r="D13" s="77">
        <v>2</v>
      </c>
      <c r="E13" s="54" t="s">
        <v>213</v>
      </c>
      <c r="F13" s="55">
        <v>2</v>
      </c>
      <c r="G13" s="56" t="s">
        <v>228</v>
      </c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>
        <v>1</v>
      </c>
      <c r="V13" s="62">
        <f>SUM($D$5:$D13)/(COUNTA($D$5:$D13)-COUNTA($E$5:$E13))</f>
        <v>26</v>
      </c>
      <c r="W13" s="63">
        <f>SUM(S5:S34)</f>
        <v>12</v>
      </c>
      <c r="X13" s="63">
        <f>SUM(T5:T34)</f>
        <v>4</v>
      </c>
      <c r="Y13" s="63">
        <f>SUM(U5:U34)</f>
        <v>6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240</v>
      </c>
      <c r="B14" s="67"/>
      <c r="C14" s="53">
        <v>6</v>
      </c>
      <c r="D14" s="77">
        <v>7</v>
      </c>
      <c r="E14" s="54"/>
      <c r="F14" s="55">
        <v>23</v>
      </c>
      <c r="G14" s="56" t="s">
        <v>241</v>
      </c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>
        <v>1</v>
      </c>
      <c r="U14" s="58"/>
      <c r="V14" s="69">
        <f>SUM($D$5:$D14)/(COUNTA($D$5:$D14)-COUNTA($E$5:$E14))</f>
        <v>22.833333333333332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218</v>
      </c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>
        <v>1</v>
      </c>
      <c r="T15" s="58"/>
      <c r="U15" s="58"/>
      <c r="V15" s="62">
        <f>SUM($D$5:$D15)/(COUNTA($D$5:$D15)-COUNTA($E$5:$E15))</f>
        <v>22.833333333333332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244</v>
      </c>
      <c r="B16" s="75"/>
      <c r="C16" s="76">
        <v>1</v>
      </c>
      <c r="D16" s="77">
        <v>15</v>
      </c>
      <c r="E16" s="54"/>
      <c r="F16" s="55">
        <v>33</v>
      </c>
      <c r="G16" s="56" t="s">
        <v>237</v>
      </c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21.714285714285715</v>
      </c>
      <c r="W16" s="275" t="s">
        <v>228</v>
      </c>
      <c r="X16" s="276"/>
      <c r="Y16" s="277"/>
      <c r="Z16" s="88">
        <f>COUNTIF($G$5:$G$34,W16)</f>
        <v>5</v>
      </c>
      <c r="AA16" s="256">
        <f>$Z16/MAX(1,$X$5)</f>
        <v>0.29411764705882354</v>
      </c>
      <c r="AB16" s="257"/>
    </row>
    <row r="17" spans="1:34" x14ac:dyDescent="0.2">
      <c r="A17" s="52" t="s">
        <v>245</v>
      </c>
      <c r="B17" s="75"/>
      <c r="C17" s="76">
        <v>5</v>
      </c>
      <c r="D17" s="77">
        <v>9</v>
      </c>
      <c r="E17" s="54"/>
      <c r="F17" s="55">
        <v>15</v>
      </c>
      <c r="G17" s="56" t="s">
        <v>246</v>
      </c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>
        <v>1</v>
      </c>
      <c r="T17" s="58"/>
      <c r="U17" s="58"/>
      <c r="V17" s="62">
        <f>SUM($D$5:$D17)/(COUNTA($D$5:$D17)-COUNTA($E$5:$E17))</f>
        <v>20.125</v>
      </c>
      <c r="W17" s="278" t="s">
        <v>219</v>
      </c>
      <c r="X17" s="279"/>
      <c r="Y17" s="280"/>
      <c r="Z17" s="88">
        <f>COUNTIF($G$5:$G$34,W17)</f>
        <v>2</v>
      </c>
      <c r="AA17" s="256">
        <f t="shared" ref="AA17:AA25" si="2">$Z17/MAX(1,$X$5)</f>
        <v>0.11764705882352941</v>
      </c>
      <c r="AB17" s="257"/>
      <c r="AG17" s="24"/>
      <c r="AH17" s="24"/>
    </row>
    <row r="18" spans="1:34" x14ac:dyDescent="0.2">
      <c r="A18" s="52" t="s">
        <v>247</v>
      </c>
      <c r="B18" s="75"/>
      <c r="C18" s="76">
        <v>6</v>
      </c>
      <c r="D18" s="77">
        <v>3</v>
      </c>
      <c r="E18" s="54" t="s">
        <v>213</v>
      </c>
      <c r="F18" s="55">
        <v>4</v>
      </c>
      <c r="G18" s="56" t="s">
        <v>228</v>
      </c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>
        <v>1</v>
      </c>
      <c r="T18" s="58"/>
      <c r="U18" s="58"/>
      <c r="V18" s="62">
        <f>SUM($D$5:$D18)/(COUNTA($D$5:$D18)-COUNTA($E$5:$E18))</f>
        <v>20.5</v>
      </c>
      <c r="W18" s="253" t="s">
        <v>224</v>
      </c>
      <c r="X18" s="254"/>
      <c r="Y18" s="255"/>
      <c r="Z18" s="88">
        <f>COUNTIF($G$5:$G$34,W18)</f>
        <v>3</v>
      </c>
      <c r="AA18" s="256">
        <f t="shared" si="2"/>
        <v>0.17647058823529413</v>
      </c>
      <c r="AB18" s="257"/>
      <c r="AG18" s="24"/>
      <c r="AH18" s="24"/>
    </row>
    <row r="19" spans="1:34" x14ac:dyDescent="0.2">
      <c r="A19" s="52" t="s">
        <v>230</v>
      </c>
      <c r="B19" s="75"/>
      <c r="C19" s="76">
        <v>4</v>
      </c>
      <c r="D19" s="43">
        <v>46</v>
      </c>
      <c r="E19" s="54"/>
      <c r="F19" s="55">
        <v>50</v>
      </c>
      <c r="G19" s="58" t="s">
        <v>246</v>
      </c>
      <c r="H19" s="58">
        <v>2</v>
      </c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>
        <v>1</v>
      </c>
      <c r="V19" s="62">
        <f>SUM($D$5:$D19)/(COUNTA($D$5:$D19)-COUNTA($E$5:$E19))</f>
        <v>23.333333333333332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 t="s">
        <v>227</v>
      </c>
      <c r="B20" s="27"/>
      <c r="C20" s="53">
        <v>4</v>
      </c>
      <c r="D20" s="43">
        <v>4</v>
      </c>
      <c r="E20" s="54"/>
      <c r="F20" s="55">
        <v>5</v>
      </c>
      <c r="G20" s="56" t="s">
        <v>224</v>
      </c>
      <c r="H20" s="57"/>
      <c r="I20" s="58"/>
      <c r="K20" s="59">
        <v>2</v>
      </c>
      <c r="L20" s="58">
        <v>0</v>
      </c>
      <c r="M20" s="58">
        <v>16</v>
      </c>
      <c r="N20" s="58">
        <v>0</v>
      </c>
      <c r="O20" s="60"/>
      <c r="P20" s="61"/>
      <c r="Q20" s="61"/>
      <c r="R20" s="60"/>
      <c r="S20" s="58">
        <v>1</v>
      </c>
      <c r="T20" s="58"/>
      <c r="U20" s="58"/>
      <c r="V20" s="62">
        <f>SUM($D$5:$D20)/(COUNTA($D$5:$D20)-COUNTA($E$5:$E20))</f>
        <v>21.4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0.11764705882352941</v>
      </c>
      <c r="AB20" s="257"/>
      <c r="AG20" s="24"/>
      <c r="AH20" s="24"/>
    </row>
    <row r="21" spans="1:34" x14ac:dyDescent="0.2">
      <c r="A21" s="52" t="s">
        <v>249</v>
      </c>
      <c r="B21" s="67"/>
      <c r="C21" s="53">
        <v>5</v>
      </c>
      <c r="D21" s="43">
        <v>30</v>
      </c>
      <c r="E21" s="54"/>
      <c r="F21" s="55">
        <v>29</v>
      </c>
      <c r="G21" s="56" t="s">
        <v>246</v>
      </c>
      <c r="H21" s="58">
        <v>3</v>
      </c>
      <c r="I21" s="58"/>
      <c r="K21" s="70"/>
      <c r="L21" s="58"/>
      <c r="M21" s="58"/>
      <c r="N21" s="58"/>
      <c r="O21" s="60"/>
      <c r="P21" s="61"/>
      <c r="Q21" s="61"/>
      <c r="R21" s="60"/>
      <c r="S21" s="58">
        <v>2</v>
      </c>
      <c r="T21" s="58">
        <v>1</v>
      </c>
      <c r="U21" s="58"/>
      <c r="V21" s="62">
        <f>SUM($D$5:$D21)/(COUNTA($D$5:$D21)-COUNTA($E$5:$E21))</f>
        <v>22.181818181818183</v>
      </c>
      <c r="W21" s="253" t="s">
        <v>241</v>
      </c>
      <c r="X21" s="254"/>
      <c r="Y21" s="255"/>
      <c r="Z21" s="88">
        <f t="shared" si="3"/>
        <v>1</v>
      </c>
      <c r="AA21" s="256">
        <f t="shared" si="2"/>
        <v>5.8823529411764705E-2</v>
      </c>
      <c r="AB21" s="257"/>
      <c r="AG21" s="24"/>
      <c r="AH21" s="24"/>
    </row>
    <row r="22" spans="1:34" x14ac:dyDescent="0.2">
      <c r="A22" s="52" t="s">
        <v>240</v>
      </c>
      <c r="B22" s="67"/>
      <c r="C22" s="53">
        <v>5</v>
      </c>
      <c r="D22" s="43">
        <v>4</v>
      </c>
      <c r="E22" s="54"/>
      <c r="F22" s="55">
        <v>7</v>
      </c>
      <c r="G22" s="58" t="s">
        <v>246</v>
      </c>
      <c r="H22" s="58"/>
      <c r="I22" s="58"/>
      <c r="K22" s="70">
        <v>2</v>
      </c>
      <c r="L22" s="58">
        <v>0</v>
      </c>
      <c r="M22" s="58">
        <v>8</v>
      </c>
      <c r="N22" s="58">
        <v>0</v>
      </c>
      <c r="O22" s="60"/>
      <c r="P22" s="61"/>
      <c r="Q22" s="61"/>
      <c r="R22" s="60"/>
      <c r="S22" s="58">
        <v>1</v>
      </c>
      <c r="T22" s="58"/>
      <c r="U22" s="58"/>
      <c r="V22" s="62">
        <f>SUM($D$5:$D22)/(COUNTA($D$5:$D22)-COUNTA($E$5:$E22))</f>
        <v>20.666666666666668</v>
      </c>
      <c r="W22" s="253" t="s">
        <v>246</v>
      </c>
      <c r="X22" s="254"/>
      <c r="Y22" s="255"/>
      <c r="Z22" s="88">
        <f t="shared" si="3"/>
        <v>4</v>
      </c>
      <c r="AA22" s="256">
        <f t="shared" si="2"/>
        <v>0.23529411764705882</v>
      </c>
      <c r="AB22" s="257"/>
      <c r="AG22" s="24"/>
      <c r="AH22" s="24"/>
    </row>
    <row r="23" spans="1:34" x14ac:dyDescent="0.2">
      <c r="A23" s="52" t="s">
        <v>236</v>
      </c>
      <c r="B23" s="67"/>
      <c r="C23" s="53">
        <v>5</v>
      </c>
      <c r="D23" s="43">
        <v>35</v>
      </c>
      <c r="E23" s="54" t="s">
        <v>213</v>
      </c>
      <c r="F23" s="55">
        <v>61</v>
      </c>
      <c r="G23" s="56" t="s">
        <v>228</v>
      </c>
      <c r="H23" s="58">
        <v>3</v>
      </c>
      <c r="I23" s="58"/>
      <c r="K23" s="70"/>
      <c r="L23" s="58"/>
      <c r="M23" s="58"/>
      <c r="N23" s="70"/>
      <c r="O23" s="72"/>
      <c r="P23" s="73"/>
      <c r="Q23" s="73"/>
      <c r="R23" s="60"/>
      <c r="S23" s="58">
        <v>1</v>
      </c>
      <c r="T23" s="58"/>
      <c r="U23" s="58"/>
      <c r="V23" s="62">
        <f>SUM($D$5:$D23)/(COUNTA($D$5:$D23)-COUNTA($E$5:$E23))</f>
        <v>23.583333333333332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 t="s">
        <v>227</v>
      </c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23.583333333333332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23.583333333333332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23.583333333333332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23.583333333333332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23.583333333333332</v>
      </c>
      <c r="W28" s="94" t="s">
        <v>254</v>
      </c>
      <c r="X28" s="95"/>
      <c r="Y28" s="95"/>
      <c r="Z28" s="96"/>
      <c r="AA28" s="261">
        <f>IF(W5=0,"-",$W$13/$W$5)</f>
        <v>0.6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23.583333333333332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101.5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23.583333333333332</v>
      </c>
      <c r="W30" s="250" t="s">
        <v>256</v>
      </c>
      <c r="X30" s="248"/>
      <c r="Y30" s="248"/>
      <c r="Z30" s="249"/>
      <c r="AA30" s="251">
        <f>IF($Z$5="-","-",IF($Z$5=0,"-",($AF$5*4+$AG$5*6)/$Z$5))</f>
        <v>0.26855123674911663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23.583333333333332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23.583333333333332</v>
      </c>
      <c r="W32" s="250" t="s">
        <v>258</v>
      </c>
      <c r="X32" s="248"/>
      <c r="Y32" s="248"/>
      <c r="Z32" s="249"/>
      <c r="AA32" s="251">
        <f>IF(SUM($AH5:$AI5),$AI5/SUM($AH5:$AI5),"-")</f>
        <v>0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23.583333333333332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23.583333333333332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/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47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230</v>
      </c>
      <c r="B5" s="27"/>
      <c r="C5" s="53">
        <v>1</v>
      </c>
      <c r="D5" s="43">
        <v>19</v>
      </c>
      <c r="E5" s="54"/>
      <c r="F5" s="55">
        <v>24</v>
      </c>
      <c r="G5" s="56" t="s">
        <v>237</v>
      </c>
      <c r="H5" s="57">
        <v>2</v>
      </c>
      <c r="I5" s="58"/>
      <c r="K5" s="59"/>
      <c r="L5" s="58"/>
      <c r="M5" s="58"/>
      <c r="N5" s="58"/>
      <c r="O5" s="60"/>
      <c r="P5" s="61"/>
      <c r="Q5" s="61"/>
      <c r="R5" s="60"/>
      <c r="S5" s="58">
        <v>2</v>
      </c>
      <c r="T5" s="58"/>
      <c r="U5" s="58"/>
      <c r="V5" s="62">
        <f>SUM($D$5:$D5)/(COUNTA($D$5:$D5)-COUNTA($E$5:$E5))</f>
        <v>19</v>
      </c>
      <c r="W5" s="63">
        <f>COUNTA(A5:A34)</f>
        <v>3</v>
      </c>
      <c r="X5" s="63">
        <f>COUNTA(D5:D34)</f>
        <v>3</v>
      </c>
      <c r="Y5" s="63">
        <f>COUNTA(E5:E34)</f>
        <v>0</v>
      </c>
      <c r="Z5" s="64">
        <f>IF(X5=0,"-",SUM(D5:D34))</f>
        <v>19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19(24)</v>
      </c>
      <c r="AB5" s="283"/>
      <c r="AC5" s="273">
        <f>IF($X5-$Y5,$Z5/($X5-$Y5),"-")</f>
        <v>6.333333333333333</v>
      </c>
      <c r="AD5" s="274"/>
      <c r="AE5" s="65">
        <f>IF(SUM($F$5:$F$43),($Z5/(SUM($F$5:$F$43))*100),"-")</f>
        <v>73.076923076923066</v>
      </c>
      <c r="AF5" s="63">
        <f>SUM(H5:H34)</f>
        <v>2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3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6.333333333333333</v>
      </c>
    </row>
    <row r="6" spans="1:39" x14ac:dyDescent="0.2">
      <c r="A6" s="23" t="s">
        <v>227</v>
      </c>
      <c r="B6" s="67"/>
      <c r="C6" s="53">
        <v>1</v>
      </c>
      <c r="D6" s="43">
        <v>0</v>
      </c>
      <c r="E6" s="54"/>
      <c r="F6" s="55">
        <v>1</v>
      </c>
      <c r="G6" s="56" t="s">
        <v>237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9.5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249</v>
      </c>
      <c r="B7" s="67"/>
      <c r="C7" s="53">
        <v>1</v>
      </c>
      <c r="D7" s="43">
        <v>0</v>
      </c>
      <c r="E7" s="54"/>
      <c r="F7" s="55">
        <v>1</v>
      </c>
      <c r="G7" s="58" t="s">
        <v>237</v>
      </c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6.333333333333333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6.333333333333333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6.333333333333333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6.333333333333333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6.333333333333333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6.333333333333333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6.333333333333333</v>
      </c>
      <c r="W13" s="63">
        <f>SUM(S5:S34)</f>
        <v>2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6.333333333333333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6.333333333333333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6.333333333333333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6.333333333333333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6.333333333333333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6.333333333333333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6.333333333333333</v>
      </c>
      <c r="W20" s="253" t="s">
        <v>237</v>
      </c>
      <c r="X20" s="254"/>
      <c r="Y20" s="255"/>
      <c r="Z20" s="88">
        <f t="shared" si="3"/>
        <v>3</v>
      </c>
      <c r="AA20" s="256">
        <f t="shared" si="2"/>
        <v>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6.333333333333333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6.333333333333333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6.333333333333333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6.333333333333333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6.333333333333333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6.333333333333333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6.333333333333333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6.333333333333333</v>
      </c>
      <c r="W28" s="94" t="s">
        <v>254</v>
      </c>
      <c r="X28" s="95"/>
      <c r="Y28" s="95"/>
      <c r="Z28" s="96"/>
      <c r="AA28" s="261">
        <f>IF(W5=0,"-",$W$13/$W$5)</f>
        <v>0.66666666666666663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6.333333333333333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6.333333333333333</v>
      </c>
      <c r="W30" s="250" t="s">
        <v>256</v>
      </c>
      <c r="X30" s="248"/>
      <c r="Y30" s="248"/>
      <c r="Z30" s="249"/>
      <c r="AA30" s="251">
        <f>IF($Z$5="-","-",IF($Z$5=0,"-",($AF$5*4+$AG$5*6)/$Z$5))</f>
        <v>0.42105263157894735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6.333333333333333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6.333333333333333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6.333333333333333</v>
      </c>
      <c r="W33" s="247" t="s">
        <v>259</v>
      </c>
      <c r="X33" s="248"/>
      <c r="Y33" s="248"/>
      <c r="Z33" s="249"/>
      <c r="AA33" s="101">
        <f>SUMPRODUCT((D5:D34=0)*(D5:D34&lt;&gt;"")*(E5:E34&lt;&gt;"*"))</f>
        <v>2</v>
      </c>
      <c r="AB33" s="102">
        <f>SUMPRODUCT((D5:D34=0)*(D5:D34&lt;&gt;"")*(E5:E34&lt;&gt;"*")*(F5:F34=1))</f>
        <v>2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6.333333333333333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49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218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>
        <v>1</v>
      </c>
      <c r="V5" s="62" t="e">
        <f>SUM($D$5:$D5)/(COUNTA($D$5:$D5)-COUNTA($E$5:$E5))</f>
        <v>#DIV/0!</v>
      </c>
      <c r="W5" s="63">
        <f>COUNTA(A5:A34)</f>
        <v>1</v>
      </c>
      <c r="X5" s="63">
        <f>COUNTA(D5:D34)</f>
        <v>0</v>
      </c>
      <c r="Y5" s="63">
        <f>COUNTA(E5:E34)</f>
        <v>0</v>
      </c>
      <c r="Z5" s="64" t="str">
        <f>IF(X5=0,"-",SUM(D5:D34))</f>
        <v>-</v>
      </c>
      <c r="AA5" s="283">
        <f t="array" ref="AA5">IF(X5,(MAX(D5:D34)&amp;IF(SUM((D5:D34=MAX(D5:D34))*(E5:E34&lt;&gt;"")),"*","")&amp;"("&amp;MIN(IF(D5:D34&amp;E5:E34=MAX(D5:D34)&amp;IF(SUM((D5:D34=MAX(D5:D34))*(E5:E34&lt;&gt;"")),"*",""),F5:F34))&amp;")"),0)</f>
        <v>0</v>
      </c>
      <c r="AB5" s="283"/>
      <c r="AC5" s="273" t="str">
        <f>IF($X5-$Y5,$Z5/($X5-$Y5),"-")</f>
        <v>-</v>
      </c>
      <c r="AD5" s="274"/>
      <c r="AE5" s="65" t="str">
        <f>IF(SUM($F$5:$F$43),($Z5/(SUM($F$5:$F$43))*100),"-")</f>
        <v>-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 t="e">
        <f>SUM($D$5:$D9)/(COUNTA($D$5:$D9)-COUNTA($E$5:$E9))</f>
        <v>#DIV/0!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 t="e">
        <f>SUM($D$5:$D11)/(COUNTA($D$5:$D11)-COUNTA($E$5:$E11))</f>
        <v>#DIV/0!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 t="e">
        <f>SUM($D$5:$D12)/(COUNTA($D$5:$D12)-COUNTA($E$5:$E12))</f>
        <v>#DIV/0!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 t="e">
        <f>SUM($D$5:$D13)/(COUNTA($D$5:$D13)-COUNTA($E$5:$E13))</f>
        <v>#DIV/0!</v>
      </c>
      <c r="W13" s="63">
        <f>SUM(S5:S34)</f>
        <v>0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 t="e">
        <f>SUM($D$5:$D14)/(COUNTA($D$5:$D14)-COUNTA($E$5:$E14))</f>
        <v>#DIV/0!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 t="e">
        <f>SUM($D$5:$D15)/(COUNTA($D$5:$D15)-COUNTA($E$5:$E15))</f>
        <v>#DIV/0!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 t="e">
        <f>SUM($D$5:$D16)/(COUNTA($D$5:$D16)-COUNTA($E$5:$E16))</f>
        <v>#DIV/0!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 t="e">
        <f>SUM($D$5:$D17)/(COUNTA($D$5:$D17)-COUNTA($E$5:$E17))</f>
        <v>#DIV/0!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 t="e">
        <f>SUM($D$5:$D18)/(COUNTA($D$5:$D18)-COUNTA($E$5:$E18))</f>
        <v>#DIV/0!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 t="e">
        <f>SUM($D$5:$D19)/(COUNTA($D$5:$D19)-COUNTA($E$5:$E19))</f>
        <v>#DIV/0!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 t="e">
        <f>SUM($D$5:$D20)/(COUNTA($D$5:$D20)-COUNTA($E$5:$E20))</f>
        <v>#DIV/0!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 t="e">
        <f>SUM($D$5:$D21)/(COUNTA($D$5:$D21)-COUNTA($E$5:$E21))</f>
        <v>#DIV/0!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 t="e">
        <f>SUM($D$5:$D22)/(COUNTA($D$5:$D22)-COUNTA($E$5:$E22))</f>
        <v>#DIV/0!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 t="e">
        <f>SUM($D$5:$D23)/(COUNTA($D$5:$D23)-COUNTA($E$5:$E23))</f>
        <v>#DIV/0!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 t="e">
        <f>SUM($D$5:$D24)/(COUNTA($D$5:$D24)-COUNTA($E$5:$E24))</f>
        <v>#DIV/0!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 t="e">
        <f>SUM($D$5:$D25)/(COUNTA($D$5:$D25)-COUNTA($E$5:$E25))</f>
        <v>#DIV/0!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 t="e">
        <f>SUM($D$5:$D26)/(COUNTA($D$5:$D26)-COUNTA($E$5:$E26))</f>
        <v>#DIV/0!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 t="e">
        <f>SUM($D$5:$D27)/(COUNTA($D$5:$D27)-COUNTA($E$5:$E27))</f>
        <v>#DIV/0!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 t="e">
        <f>SUM($D$5:$D28)/(COUNTA($D$5:$D28)-COUNTA($E$5:$E28))</f>
        <v>#DIV/0!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 t="e">
        <f>SUM($D$5:$D29)/(COUNTA($D$5:$D29)-COUNTA($E$5:$E29))</f>
        <v>#DIV/0!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 t="e">
        <f>SUM($D$5:$D30)/(COUNTA($D$5:$D30)-COUNTA($E$5:$E30))</f>
        <v>#DIV/0!</v>
      </c>
      <c r="W30" s="250" t="s">
        <v>256</v>
      </c>
      <c r="X30" s="248"/>
      <c r="Y30" s="248"/>
      <c r="Z30" s="249"/>
      <c r="AA30" s="251" t="str">
        <f>IF($Z$5="-","-",IF($Z$5=0,"-",($AF$5*4+$AG$5*6)/$Z$5))</f>
        <v>-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 t="e">
        <f>SUM($D$5:$D31)/(COUNTA($D$5:$D31)-COUNTA($E$5:$E31))</f>
        <v>#DIV/0!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 t="e">
        <f>SUM($D$5:$D32)/(COUNTA($D$5:$D32)-COUNTA($E$5:$E32))</f>
        <v>#DIV/0!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 t="e">
        <f>SUM($D$5:$D33)/(COUNTA($D$5:$D33)-COUNTA($E$5:$E33))</f>
        <v>#DIV/0!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 t="e">
        <f>SUM($D$5:$D34)/(COUNTA($D$5:$D34)-COUNTA($E$5:$E34))</f>
        <v>#DIV/0!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86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6</v>
      </c>
      <c r="D5" s="43">
        <v>3</v>
      </c>
      <c r="E5" s="54"/>
      <c r="F5" s="55">
        <v>10</v>
      </c>
      <c r="G5" s="56" t="s">
        <v>246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3</v>
      </c>
      <c r="W5" s="63">
        <f>COUNTA(A5:A34)</f>
        <v>1</v>
      </c>
      <c r="X5" s="63">
        <f>COUNTA(D5:D34)</f>
        <v>1</v>
      </c>
      <c r="Y5" s="63">
        <f>COUNTA(E5:E34)</f>
        <v>0</v>
      </c>
      <c r="Z5" s="64">
        <f>IF(X5=0,"-",SUM(D5:D34))</f>
        <v>3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3(10)</v>
      </c>
      <c r="AB5" s="283"/>
      <c r="AC5" s="273">
        <f>IF($X5-$Y5,$Z5/($X5-$Y5),"-")</f>
        <v>3</v>
      </c>
      <c r="AD5" s="274"/>
      <c r="AE5" s="65">
        <f>IF(SUM($F$5:$F$43),($Z5/(SUM($F$5:$F$43))*100),"-")</f>
        <v>30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3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3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3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3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>
        <f t="shared" si="0"/>
        <v>1</v>
      </c>
      <c r="AM9" s="51">
        <f t="shared" si="1"/>
        <v>3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3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3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3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3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3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3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3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3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3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3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3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3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3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1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3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3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3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3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3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3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3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3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3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3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3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3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266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227</v>
      </c>
      <c r="B5" s="27"/>
      <c r="C5" s="53">
        <v>7</v>
      </c>
      <c r="D5" s="43">
        <v>1</v>
      </c>
      <c r="E5" s="54"/>
      <c r="F5" s="55">
        <v>2</v>
      </c>
      <c r="G5" s="56" t="s">
        <v>246</v>
      </c>
      <c r="H5" s="57"/>
      <c r="I5" s="58"/>
      <c r="K5" s="59">
        <v>4</v>
      </c>
      <c r="L5" s="58">
        <v>0</v>
      </c>
      <c r="M5" s="58">
        <v>30</v>
      </c>
      <c r="N5" s="58">
        <v>0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1</v>
      </c>
      <c r="W5" s="63">
        <f>COUNTA(A5:A34)</f>
        <v>1</v>
      </c>
      <c r="X5" s="63">
        <f>COUNTA(D5:D34)</f>
        <v>1</v>
      </c>
      <c r="Y5" s="63">
        <f>COUNTA(E5:E34)</f>
        <v>0</v>
      </c>
      <c r="Z5" s="64">
        <f>IF(X5=0,"-",SUM(D5:D34))</f>
        <v>1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1(2)</v>
      </c>
      <c r="AB5" s="283"/>
      <c r="AC5" s="273">
        <f>IF($X5-$Y5,$Z5/($X5-$Y5),"-")</f>
        <v>1</v>
      </c>
      <c r="AD5" s="274"/>
      <c r="AE5" s="65">
        <f>IF(SUM($F$5:$F$43),($Z5/(SUM($F$5:$F$43))*100),"-")</f>
        <v>50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1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1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1</v>
      </c>
      <c r="W9" s="78">
        <f t="array" ref="W9">IF(SUM(K5:K34)=0,"-",SUM(INT(K5:K34))+INT(ROUND(SUM(K5:K34-INT(K5:K34)),1)/0.6)+MOD(ROUND(SUM(K5:K34-INT(K5:K34)),1),0.6))</f>
        <v>4</v>
      </c>
      <c r="X9" s="79">
        <f>IF($W$9="-","-",SUM(L5:L34))</f>
        <v>0</v>
      </c>
      <c r="Y9" s="79">
        <f>IF($W$9="-","-",SUM(M5:M34))</f>
        <v>30</v>
      </c>
      <c r="Z9" s="64">
        <f>IF($W$9="-","-",SUM(N5:N34))</f>
        <v>0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0/30(4)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>
        <f>IF(ISERROR(ROUND(Y9/(INT(W9)*6+((W9-INT(W9))*10))*6,2)),"-",ROUND(Y9/(INT(W9)*6+((W9-INT(W9))*10))*6,2))</f>
        <v>7.5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</v>
      </c>
      <c r="W10" s="84"/>
      <c r="AK10" s="66" t="s">
        <v>232</v>
      </c>
      <c r="AL10" s="59">
        <f t="shared" si="0"/>
        <v>1</v>
      </c>
      <c r="AM10" s="51">
        <f t="shared" si="1"/>
        <v>1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1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102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262</v>
      </c>
      <c r="B5" s="27"/>
      <c r="C5" s="53">
        <v>4</v>
      </c>
      <c r="D5" s="43">
        <v>13</v>
      </c>
      <c r="E5" s="54"/>
      <c r="F5" s="55">
        <v>17</v>
      </c>
      <c r="G5" s="56" t="s">
        <v>246</v>
      </c>
      <c r="H5" s="57">
        <v>1</v>
      </c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13</v>
      </c>
      <c r="W5" s="63">
        <f>COUNTA(A5:A34)</f>
        <v>2</v>
      </c>
      <c r="X5" s="63">
        <f>COUNTA(D5:D34)</f>
        <v>2</v>
      </c>
      <c r="Y5" s="63">
        <f>COUNTA(E5:E34)</f>
        <v>0</v>
      </c>
      <c r="Z5" s="64">
        <f>IF(X5=0,"-",SUM(D5:D34))</f>
        <v>20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13(17)</v>
      </c>
      <c r="AB5" s="283"/>
      <c r="AC5" s="273">
        <f>IF($X5-$Y5,$Z5/($X5-$Y5),"-")</f>
        <v>10</v>
      </c>
      <c r="AD5" s="274"/>
      <c r="AE5" s="65">
        <f>IF(SUM($F$5:$F$43),($Z5/(SUM($F$5:$F$43))*100),"-")</f>
        <v>74.074074074074076</v>
      </c>
      <c r="AF5" s="63">
        <f>SUM(H5:H34)</f>
        <v>1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227</v>
      </c>
      <c r="B6" s="67"/>
      <c r="C6" s="53">
        <v>4</v>
      </c>
      <c r="D6" s="43">
        <v>7</v>
      </c>
      <c r="E6" s="54"/>
      <c r="F6" s="55">
        <v>10</v>
      </c>
      <c r="G6" s="56" t="s">
        <v>237</v>
      </c>
      <c r="H6" s="58"/>
      <c r="I6" s="58"/>
      <c r="K6" s="70">
        <v>4</v>
      </c>
      <c r="L6" s="58">
        <v>0</v>
      </c>
      <c r="M6" s="58">
        <v>22</v>
      </c>
      <c r="N6" s="58">
        <v>1</v>
      </c>
      <c r="O6" s="60"/>
      <c r="P6" s="61"/>
      <c r="Q6" s="61"/>
      <c r="R6" s="60"/>
      <c r="S6" s="58"/>
      <c r="T6" s="58"/>
      <c r="U6" s="58"/>
      <c r="V6" s="69">
        <f>SUM($D$5:$D6)/(COUNTA($D$5:$D6)-COUNTA($E$5:$E6))</f>
        <v>10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10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10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10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10</v>
      </c>
      <c r="W9" s="78">
        <f t="array" ref="W9">IF(SUM(K5:K34)=0,"-",SUM(INT(K5:K34))+INT(ROUND(SUM(K5:K34-INT(K5:K34)),1)/0.6)+MOD(ROUND(SUM(K5:K34-INT(K5:K34)),1),0.6))</f>
        <v>4</v>
      </c>
      <c r="X9" s="79">
        <f>IF($W$9="-","-",SUM(L5:L34))</f>
        <v>0</v>
      </c>
      <c r="Y9" s="79">
        <f>IF($W$9="-","-",SUM(M5:M34))</f>
        <v>22</v>
      </c>
      <c r="Z9" s="64">
        <f>IF($W$9="-","-",SUM(N5:N34))</f>
        <v>1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1/22(4)</v>
      </c>
      <c r="AB9" s="272"/>
      <c r="AC9" s="273">
        <f>IF($Z$9="-","-",IF($Z$9=0,"-",$Y$9/$Z$9))</f>
        <v>22</v>
      </c>
      <c r="AD9" s="274"/>
      <c r="AE9" s="80">
        <f>IF(ISERROR(ROUND((INT(W9)*6+((W9-INT(W9))*10))/Z9,2)),"-",ROUND((INT(W9)*6+((W9-INT(W9))*10))/Z9,2))</f>
        <v>24</v>
      </c>
      <c r="AF9" s="81">
        <f>IF(ISERROR(ROUND(Y9/(INT(W9)*6+((W9-INT(W9))*10))*6,2)),"-",ROUND(Y9/(INT(W9)*6+((W9-INT(W9))*10))*6,2))</f>
        <v>5.5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10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10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10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10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10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10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10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10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10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10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10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10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10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0.5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10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10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10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10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10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10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10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10</v>
      </c>
      <c r="W30" s="250" t="s">
        <v>256</v>
      </c>
      <c r="X30" s="248"/>
      <c r="Y30" s="248"/>
      <c r="Z30" s="249"/>
      <c r="AA30" s="251">
        <f>IF($Z$5="-","-",IF($Z$5=0,"-",($AF$5*4+$AG$5*6)/$Z$5))</f>
        <v>0.2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10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10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10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10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109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227</v>
      </c>
      <c r="B5" s="27"/>
      <c r="C5" s="53">
        <v>8</v>
      </c>
      <c r="D5" s="43">
        <v>2</v>
      </c>
      <c r="E5" s="54" t="s">
        <v>213</v>
      </c>
      <c r="F5" s="55">
        <v>5</v>
      </c>
      <c r="G5" s="56" t="s">
        <v>228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1</v>
      </c>
      <c r="X5" s="63">
        <f>COUNTA(D5:D34)</f>
        <v>1</v>
      </c>
      <c r="Y5" s="63">
        <f>COUNTA(E5:E34)</f>
        <v>1</v>
      </c>
      <c r="Z5" s="64">
        <f>IF(X5=0,"-",SUM(D5:D34))</f>
        <v>2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2*(5)</v>
      </c>
      <c r="AB5" s="283"/>
      <c r="AC5" s="273" t="str">
        <f>IF($X5-$Y5,$Z5/($X5-$Y5),"-")</f>
        <v>-</v>
      </c>
      <c r="AD5" s="274"/>
      <c r="AE5" s="65">
        <f>IF(SUM($F$5:$F$43),($Z5/(SUM($F$5:$F$43))*100),"-")</f>
        <v>40</v>
      </c>
      <c r="AF5" s="63"/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 t="e">
        <f>SUM($D$5:$D9)/(COUNTA($D$5:$D9)-COUNTA($E$5:$E9))</f>
        <v>#DIV/0!</v>
      </c>
      <c r="W9" s="78"/>
      <c r="X9" s="79"/>
      <c r="Y9" s="79"/>
      <c r="Z9" s="64"/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 t="e">
        <f>SUM($D$5:$D11)/(COUNTA($D$5:$D11)-COUNTA($E$5:$E11))</f>
        <v>#DIV/0!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 t="e">
        <f>SUM($D$5:$D12)/(COUNTA($D$5:$D12)-COUNTA($E$5:$E12))</f>
        <v>#DIV/0!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 t="e">
        <f>SUM($D$5:$D13)/(COUNTA($D$5:$D13)-COUNTA($E$5:$E13))</f>
        <v>#DIV/0!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 t="e">
        <f>SUM($D$5:$D14)/(COUNTA($D$5:$D14)-COUNTA($E$5:$E14))</f>
        <v>#DIV/0!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 t="e">
        <f>SUM($D$5:$D15)/(COUNTA($D$5:$D15)-COUNTA($E$5:$E15))</f>
        <v>#DIV/0!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 t="e">
        <f>SUM($D$5:$D16)/(COUNTA($D$5:$D16)-COUNTA($E$5:$E16))</f>
        <v>#DIV/0!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1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 t="e">
        <f>SUM($D$5:$D17)/(COUNTA($D$5:$D17)-COUNTA($E$5:$E17))</f>
        <v>#DIV/0!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 t="e">
        <f>SUM($D$5:$D18)/(COUNTA($D$5:$D18)-COUNTA($E$5:$E18))</f>
        <v>#DIV/0!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 t="e">
        <f>SUM($D$5:$D19)/(COUNTA($D$5:$D19)-COUNTA($E$5:$E19))</f>
        <v>#DIV/0!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 t="e">
        <f>SUM($D$5:$D20)/(COUNTA($D$5:$D20)-COUNTA($E$5:$E20))</f>
        <v>#DIV/0!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 t="e">
        <f>SUM($D$5:$D21)/(COUNTA($D$5:$D21)-COUNTA($E$5:$E21))</f>
        <v>#DIV/0!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 t="e">
        <f>SUM($D$5:$D22)/(COUNTA($D$5:$D22)-COUNTA($E$5:$E22))</f>
        <v>#DIV/0!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 t="e">
        <f>SUM($D$5:$D23)/(COUNTA($D$5:$D23)-COUNTA($E$5:$E23))</f>
        <v>#DIV/0!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 t="e">
        <f>SUM($D$5:$D24)/(COUNTA($D$5:$D24)-COUNTA($E$5:$E24))</f>
        <v>#DIV/0!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 t="e">
        <f>SUM($D$5:$D25)/(COUNTA($D$5:$D25)-COUNTA($E$5:$E25))</f>
        <v>#DIV/0!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 t="e">
        <f>SUM($D$5:$D26)/(COUNTA($D$5:$D26)-COUNTA($E$5:$E26))</f>
        <v>#DIV/0!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 t="e">
        <f>SUM($D$5:$D27)/(COUNTA($D$5:$D27)-COUNTA($E$5:$E27))</f>
        <v>#DIV/0!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 t="e">
        <f>SUM($D$5:$D28)/(COUNTA($D$5:$D28)-COUNTA($E$5:$E28))</f>
        <v>#DIV/0!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 t="e">
        <f>SUM($D$5:$D29)/(COUNTA($D$5:$D29)-COUNTA($E$5:$E29))</f>
        <v>#DIV/0!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 t="e">
        <f>SUM($D$5:$D30)/(COUNTA($D$5:$D30)-COUNTA($E$5:$E30))</f>
        <v>#DIV/0!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 t="e">
        <f>SUM($D$5:$D31)/(COUNTA($D$5:$D31)-COUNTA($E$5:$E31))</f>
        <v>#DIV/0!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 t="e">
        <f>SUM($D$5:$D32)/(COUNTA($D$5:$D32)-COUNTA($E$5:$E32))</f>
        <v>#DIV/0!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 t="e">
        <f>SUM($D$5:$D33)/(COUNTA($D$5:$D33)-COUNTA($E$5:$E33))</f>
        <v>#DIV/0!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 t="e">
        <f>SUM($D$5:$D34)/(COUNTA($D$5:$D34)-COUNTA($E$5:$E34))</f>
        <v>#DIV/0!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92"/>
  <sheetViews>
    <sheetView showGridLines="0" showRowColHeaders="0" workbookViewId="0">
      <pane xSplit="1" ySplit="2" topLeftCell="B6" activePane="bottomRight" state="frozen"/>
      <selection pane="topRight" activeCell="B1" sqref="B1"/>
      <selection pane="bottomLeft" activeCell="A3" sqref="A3"/>
      <selection pane="bottomRight" activeCell="B12" sqref="B12"/>
    </sheetView>
  </sheetViews>
  <sheetFormatPr defaultRowHeight="15" x14ac:dyDescent="0.25"/>
  <cols>
    <col min="1" max="1" width="22.42578125" bestFit="1" customWidth="1"/>
    <col min="3" max="3" width="3.85546875" bestFit="1" customWidth="1"/>
    <col min="4" max="4" width="5" bestFit="1" customWidth="1"/>
    <col min="5" max="5" width="5.42578125" bestFit="1" customWidth="1"/>
    <col min="6" max="6" width="8.42578125" bestFit="1" customWidth="1"/>
    <col min="7" max="8" width="9" customWidth="1"/>
    <col min="9" max="9" width="11" bestFit="1" customWidth="1"/>
    <col min="10" max="10" width="3" bestFit="1" customWidth="1"/>
    <col min="11" max="11" width="3.140625" customWidth="1"/>
    <col min="12" max="12" width="3.85546875" bestFit="1" customWidth="1"/>
    <col min="13" max="13" width="2.85546875" bestFit="1" customWidth="1"/>
    <col min="14" max="14" width="6.140625" bestFit="1" customWidth="1"/>
    <col min="15" max="15" width="9.5703125" bestFit="1" customWidth="1"/>
    <col min="16" max="16" width="4" bestFit="1" customWidth="1"/>
    <col min="17" max="17" width="3" bestFit="1" customWidth="1"/>
    <col min="18" max="18" width="8.85546875" bestFit="1" customWidth="1"/>
    <col min="19" max="19" width="8.5703125" customWidth="1"/>
    <col min="20" max="20" width="6" bestFit="1" customWidth="1"/>
    <col min="21" max="21" width="5" bestFit="1" customWidth="1"/>
    <col min="22" max="22" width="4.42578125" bestFit="1" customWidth="1"/>
    <col min="23" max="23" width="3.28515625" bestFit="1" customWidth="1"/>
    <col min="24" max="24" width="3" bestFit="1" customWidth="1"/>
  </cols>
  <sheetData>
    <row r="1" spans="1:26" ht="18" thickBot="1" x14ac:dyDescent="0.35">
      <c r="A1" s="186" t="s">
        <v>119</v>
      </c>
      <c r="B1" s="159"/>
      <c r="C1" s="243" t="s">
        <v>0</v>
      </c>
      <c r="D1" s="245"/>
      <c r="E1" s="245"/>
      <c r="F1" s="245"/>
      <c r="G1" s="245"/>
      <c r="H1" s="245"/>
      <c r="I1" s="245"/>
      <c r="J1" s="245"/>
      <c r="K1" s="245"/>
      <c r="L1" s="245"/>
      <c r="M1" s="246"/>
      <c r="N1" s="243" t="s">
        <v>1</v>
      </c>
      <c r="O1" s="245"/>
      <c r="P1" s="245"/>
      <c r="Q1" s="245"/>
      <c r="R1" s="245"/>
      <c r="S1" s="245"/>
      <c r="T1" s="245"/>
      <c r="U1" s="245"/>
      <c r="V1" s="245"/>
      <c r="W1" s="245"/>
      <c r="X1" s="246"/>
      <c r="Y1" s="243" t="s">
        <v>2</v>
      </c>
      <c r="Z1" s="244"/>
    </row>
    <row r="2" spans="1:26" ht="16.5" thickTop="1" thickBot="1" x14ac:dyDescent="0.3">
      <c r="A2" s="160"/>
      <c r="B2" s="155" t="s">
        <v>3</v>
      </c>
      <c r="C2" s="156" t="s">
        <v>4</v>
      </c>
      <c r="D2" s="156" t="s">
        <v>5</v>
      </c>
      <c r="E2" s="156" t="s">
        <v>6</v>
      </c>
      <c r="F2" s="156" t="s">
        <v>7</v>
      </c>
      <c r="G2" s="156" t="s">
        <v>8</v>
      </c>
      <c r="H2" s="156" t="s">
        <v>9</v>
      </c>
      <c r="I2" s="156" t="s">
        <v>10</v>
      </c>
      <c r="J2" s="156">
        <v>4</v>
      </c>
      <c r="K2" s="156">
        <v>6</v>
      </c>
      <c r="L2" s="156" t="s">
        <v>11</v>
      </c>
      <c r="M2" s="157" t="s">
        <v>13</v>
      </c>
      <c r="N2" s="155" t="s">
        <v>14</v>
      </c>
      <c r="O2" s="156" t="s">
        <v>15</v>
      </c>
      <c r="P2" s="156" t="s">
        <v>16</v>
      </c>
      <c r="Q2" s="156" t="s">
        <v>17</v>
      </c>
      <c r="R2" s="156" t="s">
        <v>18</v>
      </c>
      <c r="S2" s="156" t="s">
        <v>8</v>
      </c>
      <c r="T2" s="156" t="s">
        <v>9</v>
      </c>
      <c r="U2" s="156" t="s">
        <v>19</v>
      </c>
      <c r="V2" s="156" t="s">
        <v>20</v>
      </c>
      <c r="W2" s="156" t="s">
        <v>21</v>
      </c>
      <c r="X2" s="157" t="s">
        <v>22</v>
      </c>
      <c r="Y2" s="158" t="s">
        <v>23</v>
      </c>
      <c r="Z2" s="161" t="s">
        <v>24</v>
      </c>
    </row>
    <row r="3" spans="1:26" x14ac:dyDescent="0.25">
      <c r="A3" s="162" t="s">
        <v>25</v>
      </c>
      <c r="B3" s="174">
        <v>18</v>
      </c>
      <c r="C3" s="10">
        <v>16</v>
      </c>
      <c r="D3" s="10">
        <v>4</v>
      </c>
      <c r="E3" s="177">
        <v>73</v>
      </c>
      <c r="F3" s="10" t="s">
        <v>26</v>
      </c>
      <c r="G3" s="180">
        <v>6.083333333333333</v>
      </c>
      <c r="H3" s="11">
        <v>25.795053003533567</v>
      </c>
      <c r="I3" s="12">
        <f>(100/H3)*E3</f>
        <v>283.00000000000006</v>
      </c>
      <c r="J3" s="10">
        <v>2</v>
      </c>
      <c r="K3" s="10">
        <v>0</v>
      </c>
      <c r="L3" s="10">
        <v>0</v>
      </c>
      <c r="M3" s="15">
        <v>2</v>
      </c>
      <c r="N3" s="174">
        <v>53</v>
      </c>
      <c r="O3" s="10">
        <v>3</v>
      </c>
      <c r="P3" s="10">
        <v>330</v>
      </c>
      <c r="Q3" s="177">
        <v>8</v>
      </c>
      <c r="R3" s="10" t="s">
        <v>85</v>
      </c>
      <c r="S3" s="180">
        <v>41.25</v>
      </c>
      <c r="T3" s="11">
        <v>39.75</v>
      </c>
      <c r="U3" s="10">
        <v>6.23</v>
      </c>
      <c r="V3" s="10">
        <v>0</v>
      </c>
      <c r="W3" s="10">
        <v>5</v>
      </c>
      <c r="X3" s="15">
        <v>6</v>
      </c>
      <c r="Y3" s="14">
        <v>2</v>
      </c>
      <c r="Z3" s="163">
        <v>0</v>
      </c>
    </row>
    <row r="4" spans="1:26" x14ac:dyDescent="0.25">
      <c r="A4" s="162" t="s">
        <v>27</v>
      </c>
      <c r="B4" s="175">
        <v>4</v>
      </c>
      <c r="C4" s="8">
        <v>4</v>
      </c>
      <c r="D4" s="8">
        <v>1</v>
      </c>
      <c r="E4" s="178">
        <v>46</v>
      </c>
      <c r="F4" s="8" t="s">
        <v>28</v>
      </c>
      <c r="G4" s="181">
        <v>15.333333333333334</v>
      </c>
      <c r="H4" s="9">
        <v>32.167832167832167</v>
      </c>
      <c r="I4" s="12">
        <f>(100/H4)*E4</f>
        <v>143</v>
      </c>
      <c r="J4" s="8">
        <v>1</v>
      </c>
      <c r="K4" s="8">
        <v>0</v>
      </c>
      <c r="L4" s="8">
        <v>0</v>
      </c>
      <c r="M4" s="13">
        <v>0</v>
      </c>
      <c r="N4" s="175" t="s">
        <v>29</v>
      </c>
      <c r="O4" s="8" t="s">
        <v>29</v>
      </c>
      <c r="P4" s="8" t="s">
        <v>29</v>
      </c>
      <c r="Q4" s="178" t="s">
        <v>29</v>
      </c>
      <c r="R4" s="8" t="s">
        <v>29</v>
      </c>
      <c r="S4" s="181" t="s">
        <v>29</v>
      </c>
      <c r="T4" s="9" t="s">
        <v>29</v>
      </c>
      <c r="U4" s="8" t="s">
        <v>29</v>
      </c>
      <c r="V4" s="8">
        <v>0</v>
      </c>
      <c r="W4" s="8">
        <v>0</v>
      </c>
      <c r="X4" s="13">
        <v>0</v>
      </c>
      <c r="Y4" s="14">
        <v>1</v>
      </c>
      <c r="Z4" s="163">
        <v>0</v>
      </c>
    </row>
    <row r="5" spans="1:26" x14ac:dyDescent="0.25">
      <c r="A5" s="162" t="s">
        <v>100</v>
      </c>
      <c r="B5" s="175">
        <v>1</v>
      </c>
      <c r="C5" s="8">
        <v>0</v>
      </c>
      <c r="D5" s="8">
        <v>0</v>
      </c>
      <c r="E5" s="178" t="s">
        <v>29</v>
      </c>
      <c r="F5" s="8" t="s">
        <v>29</v>
      </c>
      <c r="G5" s="181" t="s">
        <v>29</v>
      </c>
      <c r="H5" s="9" t="s">
        <v>29</v>
      </c>
      <c r="I5" s="9" t="s">
        <v>29</v>
      </c>
      <c r="J5" s="8">
        <v>0</v>
      </c>
      <c r="K5" s="8">
        <v>0</v>
      </c>
      <c r="L5" s="8">
        <v>0</v>
      </c>
      <c r="M5" s="13">
        <v>0</v>
      </c>
      <c r="N5" s="175">
        <v>2</v>
      </c>
      <c r="O5" s="8">
        <v>0</v>
      </c>
      <c r="P5" s="8">
        <v>24</v>
      </c>
      <c r="Q5" s="178">
        <v>1</v>
      </c>
      <c r="R5" s="8" t="s">
        <v>101</v>
      </c>
      <c r="S5" s="181">
        <v>24</v>
      </c>
      <c r="T5" s="9">
        <v>12</v>
      </c>
      <c r="U5" s="8">
        <v>12</v>
      </c>
      <c r="V5" s="8">
        <v>0</v>
      </c>
      <c r="W5" s="8">
        <v>0</v>
      </c>
      <c r="X5" s="13">
        <v>0</v>
      </c>
      <c r="Y5" s="14">
        <v>0</v>
      </c>
      <c r="Z5" s="163">
        <v>0</v>
      </c>
    </row>
    <row r="6" spans="1:26" x14ac:dyDescent="0.25">
      <c r="A6" s="162" t="s">
        <v>30</v>
      </c>
      <c r="B6" s="175">
        <v>1</v>
      </c>
      <c r="C6" s="8">
        <v>1</v>
      </c>
      <c r="D6" s="8">
        <v>0</v>
      </c>
      <c r="E6" s="178">
        <v>6</v>
      </c>
      <c r="F6" s="8" t="s">
        <v>31</v>
      </c>
      <c r="G6" s="181">
        <v>6</v>
      </c>
      <c r="H6" s="9">
        <v>120</v>
      </c>
      <c r="I6" s="12">
        <f t="shared" ref="I6:I14" si="0">(100/H6)*E6</f>
        <v>5</v>
      </c>
      <c r="J6" s="8">
        <v>0</v>
      </c>
      <c r="K6" s="8">
        <v>0</v>
      </c>
      <c r="L6" s="8">
        <v>0</v>
      </c>
      <c r="M6" s="13">
        <v>0</v>
      </c>
      <c r="N6" s="175">
        <v>4</v>
      </c>
      <c r="O6" s="8">
        <v>2</v>
      </c>
      <c r="P6" s="8">
        <v>6</v>
      </c>
      <c r="Q6" s="178">
        <v>1</v>
      </c>
      <c r="R6" s="8" t="s">
        <v>32</v>
      </c>
      <c r="S6" s="181">
        <v>6</v>
      </c>
      <c r="T6" s="9">
        <v>24</v>
      </c>
      <c r="U6" s="8">
        <v>1.5</v>
      </c>
      <c r="V6" s="8">
        <v>0</v>
      </c>
      <c r="W6" s="8">
        <v>0</v>
      </c>
      <c r="X6" s="13">
        <v>1</v>
      </c>
      <c r="Y6" s="14">
        <v>0</v>
      </c>
      <c r="Z6" s="163">
        <v>0</v>
      </c>
    </row>
    <row r="7" spans="1:26" x14ac:dyDescent="0.25">
      <c r="A7" s="162" t="s">
        <v>33</v>
      </c>
      <c r="B7" s="175">
        <v>18</v>
      </c>
      <c r="C7" s="8">
        <v>18</v>
      </c>
      <c r="D7" s="8">
        <v>0</v>
      </c>
      <c r="E7" s="178">
        <v>362</v>
      </c>
      <c r="F7" s="8" t="s">
        <v>80</v>
      </c>
      <c r="G7" s="181">
        <v>20.111111111111111</v>
      </c>
      <c r="H7" s="9">
        <v>71.400394477317548</v>
      </c>
      <c r="I7" s="12">
        <f t="shared" si="0"/>
        <v>507</v>
      </c>
      <c r="J7" s="8">
        <v>41</v>
      </c>
      <c r="K7" s="8">
        <v>3</v>
      </c>
      <c r="L7" s="8">
        <v>1</v>
      </c>
      <c r="M7" s="13">
        <v>2</v>
      </c>
      <c r="N7" s="175">
        <v>95</v>
      </c>
      <c r="O7" s="8">
        <v>15</v>
      </c>
      <c r="P7" s="8">
        <v>343</v>
      </c>
      <c r="Q7" s="178">
        <v>20</v>
      </c>
      <c r="R7" s="8" t="s">
        <v>34</v>
      </c>
      <c r="S7" s="181">
        <v>17.149999999999999</v>
      </c>
      <c r="T7" s="9">
        <v>28.5</v>
      </c>
      <c r="U7" s="8">
        <v>3.61</v>
      </c>
      <c r="V7" s="8">
        <v>0</v>
      </c>
      <c r="W7" s="8">
        <v>2</v>
      </c>
      <c r="X7" s="13">
        <v>13</v>
      </c>
      <c r="Y7" s="14">
        <v>5</v>
      </c>
      <c r="Z7" s="163">
        <v>1</v>
      </c>
    </row>
    <row r="8" spans="1:26" x14ac:dyDescent="0.25">
      <c r="A8" s="162" t="s">
        <v>35</v>
      </c>
      <c r="B8" s="175">
        <v>1</v>
      </c>
      <c r="C8" s="8">
        <v>1</v>
      </c>
      <c r="D8" s="8">
        <v>0</v>
      </c>
      <c r="E8" s="178">
        <v>45</v>
      </c>
      <c r="F8" s="8" t="s">
        <v>36</v>
      </c>
      <c r="G8" s="181">
        <v>45</v>
      </c>
      <c r="H8" s="9">
        <v>125</v>
      </c>
      <c r="I8" s="12">
        <f t="shared" si="0"/>
        <v>36</v>
      </c>
      <c r="J8" s="8">
        <v>9</v>
      </c>
      <c r="K8" s="8">
        <v>0</v>
      </c>
      <c r="L8" s="8">
        <v>0</v>
      </c>
      <c r="M8" s="13">
        <v>0</v>
      </c>
      <c r="N8" s="175">
        <v>7.1</v>
      </c>
      <c r="O8" s="8">
        <v>0</v>
      </c>
      <c r="P8" s="8">
        <v>43</v>
      </c>
      <c r="Q8" s="178">
        <v>3</v>
      </c>
      <c r="R8" s="8" t="s">
        <v>37</v>
      </c>
      <c r="S8" s="181">
        <v>14.333333333333334</v>
      </c>
      <c r="T8" s="9">
        <v>14.33</v>
      </c>
      <c r="U8" s="8">
        <v>6</v>
      </c>
      <c r="V8" s="8">
        <v>0</v>
      </c>
      <c r="W8" s="8">
        <v>0</v>
      </c>
      <c r="X8" s="13">
        <v>0</v>
      </c>
      <c r="Y8" s="14">
        <v>1</v>
      </c>
      <c r="Z8" s="163">
        <v>0</v>
      </c>
    </row>
    <row r="9" spans="1:26" x14ac:dyDescent="0.25">
      <c r="A9" s="162" t="s">
        <v>38</v>
      </c>
      <c r="B9" s="175">
        <v>15</v>
      </c>
      <c r="C9" s="8">
        <v>5</v>
      </c>
      <c r="D9" s="8">
        <v>1</v>
      </c>
      <c r="E9" s="178">
        <v>38</v>
      </c>
      <c r="F9" s="8" t="s">
        <v>84</v>
      </c>
      <c r="G9" s="181">
        <v>9.5</v>
      </c>
      <c r="H9" s="9">
        <v>63.333333333333329</v>
      </c>
      <c r="I9" s="12">
        <f t="shared" si="0"/>
        <v>60</v>
      </c>
      <c r="J9" s="8">
        <v>2</v>
      </c>
      <c r="K9" s="8">
        <v>0</v>
      </c>
      <c r="L9" s="8">
        <v>0</v>
      </c>
      <c r="M9" s="13">
        <v>2</v>
      </c>
      <c r="N9" s="175">
        <v>82.5</v>
      </c>
      <c r="O9" s="8">
        <v>10</v>
      </c>
      <c r="P9" s="8">
        <v>320</v>
      </c>
      <c r="Q9" s="178">
        <v>23</v>
      </c>
      <c r="R9" s="8" t="s">
        <v>39</v>
      </c>
      <c r="S9" s="181">
        <v>13.913043478260869</v>
      </c>
      <c r="T9" s="9">
        <v>21.61</v>
      </c>
      <c r="U9" s="8">
        <v>3.86</v>
      </c>
      <c r="V9" s="8">
        <v>0</v>
      </c>
      <c r="W9" s="8">
        <v>1</v>
      </c>
      <c r="X9" s="13">
        <v>21</v>
      </c>
      <c r="Y9" s="14">
        <v>6</v>
      </c>
      <c r="Z9" s="163">
        <v>0</v>
      </c>
    </row>
    <row r="10" spans="1:26" x14ac:dyDescent="0.25">
      <c r="A10" s="162" t="s">
        <v>40</v>
      </c>
      <c r="B10" s="175">
        <v>3</v>
      </c>
      <c r="C10" s="8">
        <v>2</v>
      </c>
      <c r="D10" s="8">
        <v>1</v>
      </c>
      <c r="E10" s="178">
        <v>19</v>
      </c>
      <c r="F10" s="8" t="s">
        <v>93</v>
      </c>
      <c r="G10" s="181">
        <v>19</v>
      </c>
      <c r="H10" s="9">
        <v>146.15384615384613</v>
      </c>
      <c r="I10" s="12">
        <f t="shared" si="0"/>
        <v>13.000000000000002</v>
      </c>
      <c r="J10" s="8">
        <v>3</v>
      </c>
      <c r="K10" s="8">
        <v>0</v>
      </c>
      <c r="L10" s="8">
        <v>0</v>
      </c>
      <c r="M10" s="13">
        <v>0</v>
      </c>
      <c r="N10" s="175">
        <v>18</v>
      </c>
      <c r="O10" s="8">
        <v>1</v>
      </c>
      <c r="P10" s="8">
        <v>71</v>
      </c>
      <c r="Q10" s="178">
        <v>3</v>
      </c>
      <c r="R10" s="8" t="s">
        <v>41</v>
      </c>
      <c r="S10" s="181">
        <v>23.666666666666668</v>
      </c>
      <c r="T10" s="9">
        <v>36</v>
      </c>
      <c r="U10" s="8">
        <v>3.94</v>
      </c>
      <c r="V10" s="8">
        <v>0</v>
      </c>
      <c r="W10" s="8">
        <v>9</v>
      </c>
      <c r="X10" s="13">
        <v>8</v>
      </c>
      <c r="Y10" s="14">
        <v>0</v>
      </c>
      <c r="Z10" s="163">
        <v>0</v>
      </c>
    </row>
    <row r="11" spans="1:26" x14ac:dyDescent="0.25">
      <c r="A11" s="162" t="s">
        <v>89</v>
      </c>
      <c r="B11" s="175">
        <v>2</v>
      </c>
      <c r="C11" s="8">
        <v>1</v>
      </c>
      <c r="D11" s="8">
        <v>0</v>
      </c>
      <c r="E11" s="178">
        <v>2</v>
      </c>
      <c r="F11" s="8" t="s">
        <v>90</v>
      </c>
      <c r="G11" s="181">
        <v>2</v>
      </c>
      <c r="H11" s="9">
        <v>28.571428571428569</v>
      </c>
      <c r="I11" s="12">
        <f t="shared" si="0"/>
        <v>7.0000000000000009</v>
      </c>
      <c r="J11" s="8">
        <v>0</v>
      </c>
      <c r="K11" s="8">
        <v>0</v>
      </c>
      <c r="L11" s="8">
        <v>0</v>
      </c>
      <c r="M11" s="13">
        <v>0</v>
      </c>
      <c r="N11" s="175">
        <v>8</v>
      </c>
      <c r="O11" s="8">
        <v>2</v>
      </c>
      <c r="P11" s="8">
        <v>33</v>
      </c>
      <c r="Q11" s="178">
        <v>0</v>
      </c>
      <c r="R11" s="8" t="s">
        <v>91</v>
      </c>
      <c r="S11" s="181" t="s">
        <v>29</v>
      </c>
      <c r="T11" s="9" t="s">
        <v>29</v>
      </c>
      <c r="U11" s="8">
        <v>4.13</v>
      </c>
      <c r="V11" s="8">
        <v>0</v>
      </c>
      <c r="W11" s="8">
        <v>5</v>
      </c>
      <c r="X11" s="13">
        <v>3</v>
      </c>
      <c r="Y11" s="14">
        <v>0</v>
      </c>
      <c r="Z11" s="163">
        <v>0</v>
      </c>
    </row>
    <row r="12" spans="1:26" x14ac:dyDescent="0.25">
      <c r="A12" s="162" t="s">
        <v>42</v>
      </c>
      <c r="B12" s="175">
        <v>12</v>
      </c>
      <c r="C12" s="8">
        <v>9</v>
      </c>
      <c r="D12" s="8">
        <v>3</v>
      </c>
      <c r="E12" s="178">
        <v>170</v>
      </c>
      <c r="F12" s="8" t="s">
        <v>79</v>
      </c>
      <c r="G12" s="181">
        <v>28.333333333333332</v>
      </c>
      <c r="H12" s="9">
        <v>70.247933884297524</v>
      </c>
      <c r="I12" s="12">
        <f t="shared" si="0"/>
        <v>241.99999999999997</v>
      </c>
      <c r="J12" s="8">
        <v>17</v>
      </c>
      <c r="K12" s="8">
        <v>2</v>
      </c>
      <c r="L12" s="8">
        <v>0</v>
      </c>
      <c r="M12" s="13">
        <v>0</v>
      </c>
      <c r="N12" s="175">
        <v>66.5</v>
      </c>
      <c r="O12" s="8">
        <v>15</v>
      </c>
      <c r="P12" s="8">
        <v>224</v>
      </c>
      <c r="Q12" s="178">
        <v>14</v>
      </c>
      <c r="R12" s="8" t="s">
        <v>43</v>
      </c>
      <c r="S12" s="181">
        <v>16</v>
      </c>
      <c r="T12" s="9">
        <v>28.64</v>
      </c>
      <c r="U12" s="8">
        <v>3.35</v>
      </c>
      <c r="V12" s="8">
        <v>0</v>
      </c>
      <c r="W12" s="8">
        <v>1</v>
      </c>
      <c r="X12" s="13">
        <v>16</v>
      </c>
      <c r="Y12" s="14">
        <v>2</v>
      </c>
      <c r="Z12" s="163">
        <v>0</v>
      </c>
    </row>
    <row r="13" spans="1:26" x14ac:dyDescent="0.25">
      <c r="A13" s="162" t="s">
        <v>44</v>
      </c>
      <c r="B13" s="175">
        <v>20</v>
      </c>
      <c r="C13" s="8">
        <v>17</v>
      </c>
      <c r="D13" s="8">
        <v>5</v>
      </c>
      <c r="E13" s="178">
        <v>283</v>
      </c>
      <c r="F13" s="8" t="s">
        <v>45</v>
      </c>
      <c r="G13" s="181">
        <v>23.583333333333332</v>
      </c>
      <c r="H13" s="9">
        <v>70.573566084788027</v>
      </c>
      <c r="I13" s="12">
        <f t="shared" si="0"/>
        <v>401</v>
      </c>
      <c r="J13" s="8">
        <v>19</v>
      </c>
      <c r="K13" s="8">
        <v>0</v>
      </c>
      <c r="L13" s="8">
        <v>1</v>
      </c>
      <c r="M13" s="13">
        <v>1</v>
      </c>
      <c r="N13" s="175">
        <v>7.4</v>
      </c>
      <c r="O13" s="8">
        <v>1</v>
      </c>
      <c r="P13" s="8">
        <v>63</v>
      </c>
      <c r="Q13" s="178">
        <v>2</v>
      </c>
      <c r="R13" s="8" t="s">
        <v>46</v>
      </c>
      <c r="S13" s="181">
        <v>31.5</v>
      </c>
      <c r="T13" s="9">
        <v>23</v>
      </c>
      <c r="U13" s="8">
        <v>8.2200000000000006</v>
      </c>
      <c r="V13" s="8">
        <v>0</v>
      </c>
      <c r="W13" s="8">
        <v>0</v>
      </c>
      <c r="X13" s="13">
        <v>0</v>
      </c>
      <c r="Y13" s="14">
        <v>12</v>
      </c>
      <c r="Z13" s="163">
        <v>4</v>
      </c>
    </row>
    <row r="14" spans="1:26" x14ac:dyDescent="0.25">
      <c r="A14" s="162" t="s">
        <v>47</v>
      </c>
      <c r="B14" s="175">
        <v>3</v>
      </c>
      <c r="C14" s="8">
        <v>3</v>
      </c>
      <c r="D14" s="8">
        <v>0</v>
      </c>
      <c r="E14" s="178">
        <v>19</v>
      </c>
      <c r="F14" s="8" t="s">
        <v>48</v>
      </c>
      <c r="G14" s="181">
        <v>6.333333333333333</v>
      </c>
      <c r="H14" s="9">
        <v>73.076923076923066</v>
      </c>
      <c r="I14" s="12">
        <f t="shared" si="0"/>
        <v>26.000000000000004</v>
      </c>
      <c r="J14" s="8">
        <v>2</v>
      </c>
      <c r="K14" s="8">
        <v>0</v>
      </c>
      <c r="L14" s="8">
        <v>0</v>
      </c>
      <c r="M14" s="13">
        <v>2</v>
      </c>
      <c r="N14" s="175" t="s">
        <v>29</v>
      </c>
      <c r="O14" s="8" t="s">
        <v>29</v>
      </c>
      <c r="P14" s="8" t="s">
        <v>29</v>
      </c>
      <c r="Q14" s="178" t="s">
        <v>29</v>
      </c>
      <c r="R14" s="8" t="s">
        <v>29</v>
      </c>
      <c r="S14" s="181" t="s">
        <v>29</v>
      </c>
      <c r="T14" s="9" t="s">
        <v>29</v>
      </c>
      <c r="U14" s="8" t="s">
        <v>29</v>
      </c>
      <c r="V14" s="8">
        <v>0</v>
      </c>
      <c r="W14" s="8">
        <v>0</v>
      </c>
      <c r="X14" s="13">
        <v>0</v>
      </c>
      <c r="Y14" s="14">
        <v>2</v>
      </c>
      <c r="Z14" s="163">
        <v>0</v>
      </c>
    </row>
    <row r="15" spans="1:26" x14ac:dyDescent="0.25">
      <c r="A15" s="162" t="s">
        <v>49</v>
      </c>
      <c r="B15" s="175">
        <v>1</v>
      </c>
      <c r="C15" s="8">
        <v>0</v>
      </c>
      <c r="D15" s="8">
        <v>0</v>
      </c>
      <c r="E15" s="178" t="s">
        <v>29</v>
      </c>
      <c r="F15" s="8" t="s">
        <v>29</v>
      </c>
      <c r="G15" s="181" t="s">
        <v>29</v>
      </c>
      <c r="H15" s="9" t="s">
        <v>29</v>
      </c>
      <c r="I15" s="20" t="s">
        <v>29</v>
      </c>
      <c r="J15" s="8">
        <v>0</v>
      </c>
      <c r="K15" s="8">
        <v>0</v>
      </c>
      <c r="L15" s="8">
        <v>0</v>
      </c>
      <c r="M15" s="13">
        <v>0</v>
      </c>
      <c r="N15" s="175" t="s">
        <v>29</v>
      </c>
      <c r="O15" s="8" t="s">
        <v>29</v>
      </c>
      <c r="P15" s="8" t="s">
        <v>29</v>
      </c>
      <c r="Q15" s="178" t="s">
        <v>29</v>
      </c>
      <c r="R15" s="8" t="s">
        <v>29</v>
      </c>
      <c r="S15" s="181" t="s">
        <v>29</v>
      </c>
      <c r="T15" s="9" t="s">
        <v>29</v>
      </c>
      <c r="U15" s="8" t="s">
        <v>29</v>
      </c>
      <c r="V15" s="8">
        <v>0</v>
      </c>
      <c r="W15" s="8">
        <v>0</v>
      </c>
      <c r="X15" s="13">
        <v>0</v>
      </c>
      <c r="Y15" s="14">
        <v>0</v>
      </c>
      <c r="Z15" s="163">
        <v>0</v>
      </c>
    </row>
    <row r="16" spans="1:26" x14ac:dyDescent="0.25">
      <c r="A16" s="162" t="s">
        <v>86</v>
      </c>
      <c r="B16" s="175">
        <v>1</v>
      </c>
      <c r="C16" s="8">
        <v>1</v>
      </c>
      <c r="D16" s="8">
        <v>0</v>
      </c>
      <c r="E16" s="178">
        <v>3</v>
      </c>
      <c r="F16" s="8" t="s">
        <v>87</v>
      </c>
      <c r="G16" s="181">
        <v>3</v>
      </c>
      <c r="H16" s="9">
        <v>30</v>
      </c>
      <c r="I16" s="12">
        <f t="shared" ref="I16:I22" si="1">(100/H16)*E16</f>
        <v>10</v>
      </c>
      <c r="J16" s="8">
        <v>0</v>
      </c>
      <c r="K16" s="8">
        <v>0</v>
      </c>
      <c r="L16" s="8">
        <v>0</v>
      </c>
      <c r="M16" s="13">
        <v>0</v>
      </c>
      <c r="N16" s="175" t="s">
        <v>29</v>
      </c>
      <c r="O16" s="8" t="s">
        <v>29</v>
      </c>
      <c r="P16" s="8" t="s">
        <v>29</v>
      </c>
      <c r="Q16" s="178" t="s">
        <v>29</v>
      </c>
      <c r="R16" s="8" t="s">
        <v>29</v>
      </c>
      <c r="S16" s="181" t="s">
        <v>29</v>
      </c>
      <c r="T16" s="9" t="s">
        <v>29</v>
      </c>
      <c r="U16" s="8" t="s">
        <v>29</v>
      </c>
      <c r="V16" s="8">
        <v>0</v>
      </c>
      <c r="W16" s="8">
        <v>0</v>
      </c>
      <c r="X16" s="13">
        <v>0</v>
      </c>
      <c r="Y16" s="14">
        <v>0</v>
      </c>
      <c r="Z16" s="163">
        <v>0</v>
      </c>
    </row>
    <row r="17" spans="1:26" x14ac:dyDescent="0.25">
      <c r="A17" s="162" t="s">
        <v>120</v>
      </c>
      <c r="B17" s="175">
        <v>1</v>
      </c>
      <c r="C17" s="8">
        <v>1</v>
      </c>
      <c r="D17" s="8">
        <v>0</v>
      </c>
      <c r="E17" s="178">
        <v>1</v>
      </c>
      <c r="F17" s="8" t="s">
        <v>107</v>
      </c>
      <c r="G17" s="181">
        <v>1</v>
      </c>
      <c r="H17" s="9">
        <v>50</v>
      </c>
      <c r="I17" s="12">
        <f t="shared" si="1"/>
        <v>2</v>
      </c>
      <c r="J17" s="8">
        <v>0</v>
      </c>
      <c r="K17" s="8">
        <v>0</v>
      </c>
      <c r="L17" s="8">
        <v>0</v>
      </c>
      <c r="M17" s="13">
        <v>0</v>
      </c>
      <c r="N17" s="175">
        <v>4</v>
      </c>
      <c r="O17" s="8">
        <v>0</v>
      </c>
      <c r="P17" s="8">
        <v>30</v>
      </c>
      <c r="Q17" s="178">
        <v>0</v>
      </c>
      <c r="R17" s="8" t="s">
        <v>108</v>
      </c>
      <c r="S17" s="181" t="s">
        <v>29</v>
      </c>
      <c r="T17" s="9" t="s">
        <v>29</v>
      </c>
      <c r="U17" s="8">
        <v>7.5</v>
      </c>
      <c r="V17" s="8">
        <v>0</v>
      </c>
      <c r="W17" s="8">
        <v>0</v>
      </c>
      <c r="X17" s="13">
        <v>0</v>
      </c>
      <c r="Y17" s="14">
        <v>0</v>
      </c>
      <c r="Z17" s="163">
        <v>0</v>
      </c>
    </row>
    <row r="18" spans="1:26" x14ac:dyDescent="0.25">
      <c r="A18" s="162" t="s">
        <v>102</v>
      </c>
      <c r="B18" s="175">
        <v>2</v>
      </c>
      <c r="C18" s="8">
        <v>2</v>
      </c>
      <c r="D18" s="8">
        <v>0</v>
      </c>
      <c r="E18" s="178">
        <v>20</v>
      </c>
      <c r="F18" s="8" t="s">
        <v>103</v>
      </c>
      <c r="G18" s="181">
        <v>10</v>
      </c>
      <c r="H18" s="9">
        <v>74.074074074074076</v>
      </c>
      <c r="I18" s="12">
        <f t="shared" si="1"/>
        <v>26.999999999999996</v>
      </c>
      <c r="J18" s="8">
        <v>1</v>
      </c>
      <c r="K18" s="8">
        <v>0</v>
      </c>
      <c r="L18" s="8">
        <v>0</v>
      </c>
      <c r="M18" s="13">
        <v>0</v>
      </c>
      <c r="N18" s="175">
        <v>4</v>
      </c>
      <c r="O18" s="8">
        <v>0</v>
      </c>
      <c r="P18" s="8">
        <v>22</v>
      </c>
      <c r="Q18" s="178">
        <v>1</v>
      </c>
      <c r="R18" s="8" t="s">
        <v>104</v>
      </c>
      <c r="S18" s="181">
        <v>22</v>
      </c>
      <c r="T18" s="9">
        <v>24</v>
      </c>
      <c r="U18" s="8">
        <v>5.5</v>
      </c>
      <c r="V18" s="8">
        <v>0</v>
      </c>
      <c r="W18" s="8">
        <v>0</v>
      </c>
      <c r="X18" s="13">
        <v>0</v>
      </c>
      <c r="Y18" s="14">
        <v>0</v>
      </c>
      <c r="Z18" s="163">
        <v>0</v>
      </c>
    </row>
    <row r="19" spans="1:26" x14ac:dyDescent="0.25">
      <c r="A19" s="162" t="s">
        <v>109</v>
      </c>
      <c r="B19" s="175">
        <v>1</v>
      </c>
      <c r="C19" s="8">
        <v>1</v>
      </c>
      <c r="D19" s="8">
        <v>1</v>
      </c>
      <c r="E19" s="178">
        <v>2</v>
      </c>
      <c r="F19" s="8" t="s">
        <v>110</v>
      </c>
      <c r="G19" s="181" t="s">
        <v>29</v>
      </c>
      <c r="H19" s="9">
        <v>40</v>
      </c>
      <c r="I19" s="12">
        <f t="shared" si="1"/>
        <v>5</v>
      </c>
      <c r="J19" s="8">
        <v>0</v>
      </c>
      <c r="K19" s="8">
        <v>0</v>
      </c>
      <c r="L19" s="8">
        <v>0</v>
      </c>
      <c r="M19" s="13">
        <v>0</v>
      </c>
      <c r="N19" s="175">
        <v>0</v>
      </c>
      <c r="O19" s="8">
        <v>0</v>
      </c>
      <c r="P19" s="8">
        <v>0</v>
      </c>
      <c r="Q19" s="178">
        <v>0</v>
      </c>
      <c r="R19" s="8" t="s">
        <v>29</v>
      </c>
      <c r="S19" s="181" t="s">
        <v>29</v>
      </c>
      <c r="T19" s="9" t="s">
        <v>29</v>
      </c>
      <c r="U19" s="8" t="s">
        <v>29</v>
      </c>
      <c r="V19" s="8">
        <v>0</v>
      </c>
      <c r="W19" s="8">
        <v>0</v>
      </c>
      <c r="X19" s="13">
        <v>0</v>
      </c>
      <c r="Y19" s="14">
        <v>0</v>
      </c>
      <c r="Z19" s="163">
        <v>0</v>
      </c>
    </row>
    <row r="20" spans="1:26" x14ac:dyDescent="0.25">
      <c r="A20" s="162" t="s">
        <v>50</v>
      </c>
      <c r="B20" s="175">
        <v>6</v>
      </c>
      <c r="C20" s="8">
        <v>5</v>
      </c>
      <c r="D20" s="8">
        <v>1</v>
      </c>
      <c r="E20" s="178">
        <v>91</v>
      </c>
      <c r="F20" s="8" t="s">
        <v>113</v>
      </c>
      <c r="G20" s="181">
        <v>22.75</v>
      </c>
      <c r="H20" s="9">
        <v>76.470588235294116</v>
      </c>
      <c r="I20" s="12">
        <f t="shared" si="1"/>
        <v>119</v>
      </c>
      <c r="J20" s="8">
        <v>5</v>
      </c>
      <c r="K20" s="8">
        <v>0</v>
      </c>
      <c r="L20" s="8">
        <v>0</v>
      </c>
      <c r="M20" s="13">
        <v>0</v>
      </c>
      <c r="N20" s="175">
        <v>31</v>
      </c>
      <c r="O20" s="8">
        <v>6</v>
      </c>
      <c r="P20" s="8">
        <v>108</v>
      </c>
      <c r="Q20" s="178">
        <v>12</v>
      </c>
      <c r="R20" s="8" t="s">
        <v>51</v>
      </c>
      <c r="S20" s="181">
        <v>9</v>
      </c>
      <c r="T20" s="9">
        <v>15.5</v>
      </c>
      <c r="U20" s="8">
        <v>3.48</v>
      </c>
      <c r="V20" s="8">
        <v>0</v>
      </c>
      <c r="W20" s="8">
        <v>1</v>
      </c>
      <c r="X20" s="13">
        <v>0</v>
      </c>
      <c r="Y20" s="14">
        <v>4</v>
      </c>
      <c r="Z20" s="163">
        <v>0</v>
      </c>
    </row>
    <row r="21" spans="1:26" x14ac:dyDescent="0.25">
      <c r="A21" s="162" t="s">
        <v>52</v>
      </c>
      <c r="B21" s="175">
        <v>13</v>
      </c>
      <c r="C21" s="8">
        <v>9</v>
      </c>
      <c r="D21" s="8">
        <v>2</v>
      </c>
      <c r="E21" s="178">
        <v>64</v>
      </c>
      <c r="F21" s="8" t="s">
        <v>53</v>
      </c>
      <c r="G21" s="181">
        <v>9.1428571428571423</v>
      </c>
      <c r="H21" s="9">
        <v>59.259259259259252</v>
      </c>
      <c r="I21" s="12">
        <f t="shared" si="1"/>
        <v>108.00000000000001</v>
      </c>
      <c r="J21" s="8">
        <v>5</v>
      </c>
      <c r="K21" s="8">
        <v>0</v>
      </c>
      <c r="L21" s="8">
        <v>0</v>
      </c>
      <c r="M21" s="13">
        <v>4</v>
      </c>
      <c r="N21" s="175">
        <v>20</v>
      </c>
      <c r="O21" s="8">
        <v>2</v>
      </c>
      <c r="P21" s="8">
        <v>91</v>
      </c>
      <c r="Q21" s="178">
        <v>8</v>
      </c>
      <c r="R21" s="8" t="s">
        <v>88</v>
      </c>
      <c r="S21" s="181">
        <v>11.375</v>
      </c>
      <c r="T21" s="9">
        <v>15</v>
      </c>
      <c r="U21" s="8">
        <v>4.55</v>
      </c>
      <c r="V21" s="8">
        <v>0</v>
      </c>
      <c r="W21" s="8">
        <v>0</v>
      </c>
      <c r="X21" s="13">
        <v>1</v>
      </c>
      <c r="Y21" s="14">
        <v>3</v>
      </c>
      <c r="Z21" s="163">
        <v>0</v>
      </c>
    </row>
    <row r="22" spans="1:26" x14ac:dyDescent="0.25">
      <c r="A22" s="162" t="s">
        <v>96</v>
      </c>
      <c r="B22" s="175">
        <v>2</v>
      </c>
      <c r="C22" s="8">
        <v>2</v>
      </c>
      <c r="D22" s="8">
        <v>1</v>
      </c>
      <c r="E22" s="178">
        <v>4</v>
      </c>
      <c r="F22" s="8" t="s">
        <v>97</v>
      </c>
      <c r="G22" s="181">
        <v>4</v>
      </c>
      <c r="H22" s="9">
        <v>100</v>
      </c>
      <c r="I22" s="12">
        <f t="shared" si="1"/>
        <v>4</v>
      </c>
      <c r="J22" s="8">
        <v>0</v>
      </c>
      <c r="K22" s="8">
        <v>0</v>
      </c>
      <c r="L22" s="8">
        <v>0</v>
      </c>
      <c r="M22" s="13">
        <v>0</v>
      </c>
      <c r="N22" s="175">
        <v>2</v>
      </c>
      <c r="O22" s="8">
        <v>0</v>
      </c>
      <c r="P22" s="8">
        <v>22</v>
      </c>
      <c r="Q22" s="178">
        <v>1</v>
      </c>
      <c r="R22" s="8" t="s">
        <v>98</v>
      </c>
      <c r="S22" s="181">
        <v>22</v>
      </c>
      <c r="T22" s="9">
        <v>12</v>
      </c>
      <c r="U22" s="8">
        <v>11</v>
      </c>
      <c r="V22" s="8">
        <v>0</v>
      </c>
      <c r="W22" s="8">
        <v>0</v>
      </c>
      <c r="X22" s="13">
        <v>3</v>
      </c>
      <c r="Y22" s="14">
        <v>0</v>
      </c>
      <c r="Z22" s="163">
        <v>0</v>
      </c>
    </row>
    <row r="23" spans="1:26" x14ac:dyDescent="0.25">
      <c r="A23" s="162" t="s">
        <v>54</v>
      </c>
      <c r="B23" s="175">
        <v>4</v>
      </c>
      <c r="C23" s="8">
        <v>0</v>
      </c>
      <c r="D23" s="8">
        <v>0</v>
      </c>
      <c r="E23" s="178" t="s">
        <v>29</v>
      </c>
      <c r="F23" s="8" t="s">
        <v>29</v>
      </c>
      <c r="G23" s="181" t="s">
        <v>29</v>
      </c>
      <c r="H23" s="9" t="s">
        <v>29</v>
      </c>
      <c r="I23" s="20" t="s">
        <v>29</v>
      </c>
      <c r="J23" s="8">
        <v>0</v>
      </c>
      <c r="K23" s="8">
        <v>0</v>
      </c>
      <c r="L23" s="8">
        <v>0</v>
      </c>
      <c r="M23" s="13">
        <v>0</v>
      </c>
      <c r="N23" s="175">
        <v>8</v>
      </c>
      <c r="O23" s="8">
        <v>0</v>
      </c>
      <c r="P23" s="8">
        <v>32</v>
      </c>
      <c r="Q23" s="178">
        <v>3</v>
      </c>
      <c r="R23" s="8" t="s">
        <v>55</v>
      </c>
      <c r="S23" s="181">
        <v>10.666666666666666</v>
      </c>
      <c r="T23" s="9">
        <v>16</v>
      </c>
      <c r="U23" s="8">
        <v>4</v>
      </c>
      <c r="V23" s="8">
        <v>0</v>
      </c>
      <c r="W23" s="8">
        <v>0</v>
      </c>
      <c r="X23" s="13">
        <v>0</v>
      </c>
      <c r="Y23" s="14">
        <v>0</v>
      </c>
      <c r="Z23" s="163">
        <v>0</v>
      </c>
    </row>
    <row r="24" spans="1:26" x14ac:dyDescent="0.25">
      <c r="A24" s="162" t="s">
        <v>56</v>
      </c>
      <c r="B24" s="175">
        <v>5</v>
      </c>
      <c r="C24" s="8">
        <v>4</v>
      </c>
      <c r="D24" s="8">
        <v>1</v>
      </c>
      <c r="E24" s="178">
        <v>7</v>
      </c>
      <c r="F24" s="8" t="s">
        <v>111</v>
      </c>
      <c r="G24" s="181">
        <v>2.3333333333333335</v>
      </c>
      <c r="H24" s="9">
        <v>28.000000000000004</v>
      </c>
      <c r="I24" s="12">
        <f t="shared" ref="I24:I38" si="2">(100/H24)*E24</f>
        <v>25</v>
      </c>
      <c r="J24" s="8">
        <v>0</v>
      </c>
      <c r="K24" s="8">
        <v>0</v>
      </c>
      <c r="L24" s="8">
        <v>0</v>
      </c>
      <c r="M24" s="13">
        <v>2</v>
      </c>
      <c r="N24" s="175" t="s">
        <v>29</v>
      </c>
      <c r="O24" s="8" t="s">
        <v>29</v>
      </c>
      <c r="P24" s="8" t="s">
        <v>29</v>
      </c>
      <c r="Q24" s="178" t="s">
        <v>29</v>
      </c>
      <c r="R24" s="8" t="s">
        <v>29</v>
      </c>
      <c r="S24" s="181" t="s">
        <v>29</v>
      </c>
      <c r="T24" s="9" t="s">
        <v>29</v>
      </c>
      <c r="U24" s="8" t="s">
        <v>29</v>
      </c>
      <c r="V24" s="8">
        <v>0</v>
      </c>
      <c r="W24" s="8">
        <v>0</v>
      </c>
      <c r="X24" s="13">
        <v>0</v>
      </c>
      <c r="Y24" s="14">
        <v>2</v>
      </c>
      <c r="Z24" s="163">
        <v>0</v>
      </c>
    </row>
    <row r="25" spans="1:26" x14ac:dyDescent="0.25">
      <c r="A25" s="162" t="s">
        <v>57</v>
      </c>
      <c r="B25" s="175">
        <v>5</v>
      </c>
      <c r="C25" s="8">
        <v>2</v>
      </c>
      <c r="D25" s="8">
        <v>0</v>
      </c>
      <c r="E25" s="178">
        <v>8</v>
      </c>
      <c r="F25" s="8" t="s">
        <v>112</v>
      </c>
      <c r="G25" s="181">
        <v>4</v>
      </c>
      <c r="H25" s="9">
        <v>57.142857142857139</v>
      </c>
      <c r="I25" s="12">
        <f t="shared" si="2"/>
        <v>14.000000000000002</v>
      </c>
      <c r="J25" s="8">
        <v>0</v>
      </c>
      <c r="K25" s="8">
        <v>0</v>
      </c>
      <c r="L25" s="8">
        <v>0</v>
      </c>
      <c r="M25" s="13">
        <v>1</v>
      </c>
      <c r="N25" s="175" t="s">
        <v>29</v>
      </c>
      <c r="O25" s="8" t="s">
        <v>29</v>
      </c>
      <c r="P25" s="8" t="s">
        <v>29</v>
      </c>
      <c r="Q25" s="178" t="s">
        <v>29</v>
      </c>
      <c r="R25" s="8" t="s">
        <v>29</v>
      </c>
      <c r="S25" s="181" t="s">
        <v>29</v>
      </c>
      <c r="T25" s="9" t="s">
        <v>29</v>
      </c>
      <c r="U25" s="8" t="s">
        <v>29</v>
      </c>
      <c r="V25" s="8">
        <v>0</v>
      </c>
      <c r="W25" s="8">
        <v>0</v>
      </c>
      <c r="X25" s="13">
        <v>0</v>
      </c>
      <c r="Y25" s="14">
        <v>1</v>
      </c>
      <c r="Z25" s="163">
        <v>0</v>
      </c>
    </row>
    <row r="26" spans="1:26" x14ac:dyDescent="0.25">
      <c r="A26" s="162" t="s">
        <v>58</v>
      </c>
      <c r="B26" s="175">
        <v>16</v>
      </c>
      <c r="C26" s="8">
        <v>5</v>
      </c>
      <c r="D26" s="8">
        <v>3</v>
      </c>
      <c r="E26" s="178">
        <v>19</v>
      </c>
      <c r="F26" s="8" t="s">
        <v>82</v>
      </c>
      <c r="G26" s="181">
        <v>9.5</v>
      </c>
      <c r="H26" s="9">
        <v>63.333333333333329</v>
      </c>
      <c r="I26" s="12">
        <f t="shared" si="2"/>
        <v>30</v>
      </c>
      <c r="J26" s="8">
        <v>1</v>
      </c>
      <c r="K26" s="8">
        <v>0</v>
      </c>
      <c r="L26" s="8">
        <v>0</v>
      </c>
      <c r="M26" s="13">
        <v>1</v>
      </c>
      <c r="N26" s="175">
        <v>32</v>
      </c>
      <c r="O26" s="8">
        <v>2</v>
      </c>
      <c r="P26" s="8">
        <v>222</v>
      </c>
      <c r="Q26" s="178">
        <v>6</v>
      </c>
      <c r="R26" s="8" t="s">
        <v>83</v>
      </c>
      <c r="S26" s="181">
        <v>37</v>
      </c>
      <c r="T26" s="9">
        <v>32</v>
      </c>
      <c r="U26" s="8">
        <v>6.94</v>
      </c>
      <c r="V26" s="8">
        <v>0</v>
      </c>
      <c r="W26" s="8">
        <v>9</v>
      </c>
      <c r="X26" s="13">
        <v>27</v>
      </c>
      <c r="Y26" s="14">
        <v>6</v>
      </c>
      <c r="Z26" s="163">
        <v>0</v>
      </c>
    </row>
    <row r="27" spans="1:26" x14ac:dyDescent="0.25">
      <c r="A27" s="162" t="s">
        <v>59</v>
      </c>
      <c r="B27" s="175">
        <v>6</v>
      </c>
      <c r="C27" s="8">
        <v>6</v>
      </c>
      <c r="D27" s="8">
        <v>0</v>
      </c>
      <c r="E27" s="178">
        <v>99</v>
      </c>
      <c r="F27" s="8" t="s">
        <v>60</v>
      </c>
      <c r="G27" s="181">
        <v>16.5</v>
      </c>
      <c r="H27" s="9">
        <v>60</v>
      </c>
      <c r="I27" s="12">
        <f t="shared" si="2"/>
        <v>165</v>
      </c>
      <c r="J27" s="8">
        <v>6</v>
      </c>
      <c r="K27" s="8">
        <v>0</v>
      </c>
      <c r="L27" s="8">
        <v>1</v>
      </c>
      <c r="M27" s="13">
        <v>0</v>
      </c>
      <c r="N27" s="175" t="s">
        <v>29</v>
      </c>
      <c r="O27" s="8" t="s">
        <v>29</v>
      </c>
      <c r="P27" s="8" t="s">
        <v>29</v>
      </c>
      <c r="Q27" s="178" t="s">
        <v>29</v>
      </c>
      <c r="R27" s="8" t="s">
        <v>29</v>
      </c>
      <c r="S27" s="181" t="s">
        <v>29</v>
      </c>
      <c r="T27" s="9" t="s">
        <v>29</v>
      </c>
      <c r="U27" s="8" t="s">
        <v>29</v>
      </c>
      <c r="V27" s="8">
        <v>0</v>
      </c>
      <c r="W27" s="8">
        <v>0</v>
      </c>
      <c r="X27" s="13">
        <v>0</v>
      </c>
      <c r="Y27" s="14">
        <v>0</v>
      </c>
      <c r="Z27" s="163">
        <v>0</v>
      </c>
    </row>
    <row r="28" spans="1:26" x14ac:dyDescent="0.25">
      <c r="A28" s="162" t="s">
        <v>61</v>
      </c>
      <c r="B28" s="174">
        <v>1</v>
      </c>
      <c r="C28" s="10">
        <v>1</v>
      </c>
      <c r="D28" s="10">
        <v>1</v>
      </c>
      <c r="E28" s="177">
        <v>8</v>
      </c>
      <c r="F28" s="10" t="s">
        <v>62</v>
      </c>
      <c r="G28" s="180" t="s">
        <v>29</v>
      </c>
      <c r="H28" s="11">
        <v>88.888888888888886</v>
      </c>
      <c r="I28" s="12">
        <f t="shared" si="2"/>
        <v>9</v>
      </c>
      <c r="J28" s="10">
        <v>0</v>
      </c>
      <c r="K28" s="10">
        <v>0</v>
      </c>
      <c r="L28" s="10">
        <v>0</v>
      </c>
      <c r="M28" s="15">
        <v>0</v>
      </c>
      <c r="N28" s="175">
        <v>8</v>
      </c>
      <c r="O28" s="8">
        <v>0</v>
      </c>
      <c r="P28" s="8">
        <v>47</v>
      </c>
      <c r="Q28" s="178">
        <v>2</v>
      </c>
      <c r="R28" s="8" t="s">
        <v>63</v>
      </c>
      <c r="S28" s="181">
        <v>23.5</v>
      </c>
      <c r="T28" s="9">
        <v>24</v>
      </c>
      <c r="U28" s="8">
        <v>5.88</v>
      </c>
      <c r="V28" s="8">
        <v>0</v>
      </c>
      <c r="W28" s="8">
        <v>0</v>
      </c>
      <c r="X28" s="13">
        <v>0</v>
      </c>
      <c r="Y28" s="14">
        <v>0</v>
      </c>
      <c r="Z28" s="163">
        <v>0</v>
      </c>
    </row>
    <row r="29" spans="1:26" s="1" customFormat="1" x14ac:dyDescent="0.25">
      <c r="A29" s="162" t="s">
        <v>64</v>
      </c>
      <c r="B29" s="174">
        <v>9</v>
      </c>
      <c r="C29" s="10">
        <v>4</v>
      </c>
      <c r="D29" s="10">
        <v>1</v>
      </c>
      <c r="E29" s="177">
        <v>18</v>
      </c>
      <c r="F29" s="10" t="s">
        <v>65</v>
      </c>
      <c r="G29" s="180">
        <v>6</v>
      </c>
      <c r="H29" s="11">
        <v>81.818181818181827</v>
      </c>
      <c r="I29" s="12">
        <f t="shared" si="2"/>
        <v>21.999999999999996</v>
      </c>
      <c r="J29" s="10">
        <v>1</v>
      </c>
      <c r="K29" s="10">
        <v>0</v>
      </c>
      <c r="L29" s="10">
        <v>0</v>
      </c>
      <c r="M29" s="15">
        <v>0</v>
      </c>
      <c r="N29" s="175">
        <v>58</v>
      </c>
      <c r="O29" s="8">
        <v>11</v>
      </c>
      <c r="P29" s="8">
        <v>206</v>
      </c>
      <c r="Q29" s="178">
        <v>10</v>
      </c>
      <c r="R29" s="8" t="s">
        <v>66</v>
      </c>
      <c r="S29" s="181">
        <v>20.6</v>
      </c>
      <c r="T29" s="9">
        <v>34.799999999999997</v>
      </c>
      <c r="U29" s="8">
        <v>3.55</v>
      </c>
      <c r="V29" s="8">
        <v>0</v>
      </c>
      <c r="W29" s="8">
        <v>3</v>
      </c>
      <c r="X29" s="13">
        <v>3</v>
      </c>
      <c r="Y29" s="14">
        <v>4</v>
      </c>
      <c r="Z29" s="163">
        <v>0</v>
      </c>
    </row>
    <row r="30" spans="1:26" s="1" customFormat="1" x14ac:dyDescent="0.25">
      <c r="A30" s="162" t="s">
        <v>114</v>
      </c>
      <c r="B30" s="174">
        <v>6</v>
      </c>
      <c r="C30" s="10">
        <v>4</v>
      </c>
      <c r="D30" s="10">
        <v>1</v>
      </c>
      <c r="E30" s="177">
        <v>3</v>
      </c>
      <c r="F30" s="10" t="s">
        <v>115</v>
      </c>
      <c r="G30" s="180">
        <v>1</v>
      </c>
      <c r="H30" s="11">
        <v>12</v>
      </c>
      <c r="I30" s="12">
        <f t="shared" si="2"/>
        <v>25</v>
      </c>
      <c r="J30" s="10">
        <v>0</v>
      </c>
      <c r="K30" s="10">
        <v>0</v>
      </c>
      <c r="L30" s="10">
        <v>0</v>
      </c>
      <c r="M30" s="15">
        <v>1</v>
      </c>
      <c r="N30" s="175">
        <v>5</v>
      </c>
      <c r="O30" s="8">
        <v>0</v>
      </c>
      <c r="P30" s="8">
        <v>34</v>
      </c>
      <c r="Q30" s="178">
        <v>1</v>
      </c>
      <c r="R30" s="8" t="s">
        <v>116</v>
      </c>
      <c r="S30" s="181">
        <v>34</v>
      </c>
      <c r="T30" s="9">
        <v>30</v>
      </c>
      <c r="U30" s="8">
        <v>6.8</v>
      </c>
      <c r="V30" s="8">
        <v>0</v>
      </c>
      <c r="W30" s="8">
        <v>0</v>
      </c>
      <c r="X30" s="13">
        <v>5</v>
      </c>
      <c r="Y30" s="14">
        <v>0</v>
      </c>
      <c r="Z30" s="163">
        <v>0</v>
      </c>
    </row>
    <row r="31" spans="1:26" s="1" customFormat="1" x14ac:dyDescent="0.25">
      <c r="A31" s="162" t="s">
        <v>117</v>
      </c>
      <c r="B31" s="174">
        <v>1</v>
      </c>
      <c r="C31" s="10">
        <v>1</v>
      </c>
      <c r="D31" s="10">
        <v>0</v>
      </c>
      <c r="E31" s="177">
        <v>5</v>
      </c>
      <c r="F31" s="10" t="s">
        <v>118</v>
      </c>
      <c r="G31" s="180">
        <v>5</v>
      </c>
      <c r="H31" s="11">
        <v>35.714285714285715</v>
      </c>
      <c r="I31" s="12">
        <f t="shared" si="2"/>
        <v>14</v>
      </c>
      <c r="J31" s="10">
        <v>0</v>
      </c>
      <c r="K31" s="10">
        <v>0</v>
      </c>
      <c r="L31" s="10">
        <v>0</v>
      </c>
      <c r="M31" s="15">
        <v>0</v>
      </c>
      <c r="N31" s="175" t="s">
        <v>29</v>
      </c>
      <c r="O31" s="8" t="s">
        <v>29</v>
      </c>
      <c r="P31" s="8" t="s">
        <v>29</v>
      </c>
      <c r="Q31" s="178" t="s">
        <v>29</v>
      </c>
      <c r="R31" s="8" t="s">
        <v>29</v>
      </c>
      <c r="S31" s="181" t="s">
        <v>29</v>
      </c>
      <c r="T31" s="9" t="s">
        <v>29</v>
      </c>
      <c r="U31" s="8" t="s">
        <v>29</v>
      </c>
      <c r="V31" s="8">
        <v>0</v>
      </c>
      <c r="W31" s="8">
        <v>0</v>
      </c>
      <c r="X31" s="13">
        <v>0</v>
      </c>
      <c r="Y31" s="14">
        <v>0</v>
      </c>
      <c r="Z31" s="163">
        <v>0</v>
      </c>
    </row>
    <row r="32" spans="1:26" s="1" customFormat="1" x14ac:dyDescent="0.25">
      <c r="A32" s="162" t="s">
        <v>67</v>
      </c>
      <c r="B32" s="174">
        <v>8</v>
      </c>
      <c r="C32" s="10">
        <v>6</v>
      </c>
      <c r="D32" s="10">
        <v>0</v>
      </c>
      <c r="E32" s="177">
        <v>85</v>
      </c>
      <c r="F32" s="10" t="s">
        <v>92</v>
      </c>
      <c r="G32" s="180">
        <v>14.166666666666666</v>
      </c>
      <c r="H32" s="11">
        <v>100</v>
      </c>
      <c r="I32" s="12">
        <f t="shared" si="2"/>
        <v>85</v>
      </c>
      <c r="J32" s="10">
        <v>10</v>
      </c>
      <c r="K32" s="10">
        <v>2</v>
      </c>
      <c r="L32" s="10">
        <v>0</v>
      </c>
      <c r="M32" s="15">
        <v>0</v>
      </c>
      <c r="N32" s="175">
        <v>13</v>
      </c>
      <c r="O32" s="8">
        <v>0</v>
      </c>
      <c r="P32" s="8">
        <v>62</v>
      </c>
      <c r="Q32" s="178">
        <v>3</v>
      </c>
      <c r="R32" s="8" t="s">
        <v>68</v>
      </c>
      <c r="S32" s="181">
        <v>20.666666666666668</v>
      </c>
      <c r="T32" s="9">
        <v>26</v>
      </c>
      <c r="U32" s="8">
        <v>4.7699999999999996</v>
      </c>
      <c r="V32" s="8">
        <v>0</v>
      </c>
      <c r="W32" s="8">
        <v>0</v>
      </c>
      <c r="X32" s="13">
        <v>6</v>
      </c>
      <c r="Y32" s="14">
        <v>3</v>
      </c>
      <c r="Z32" s="163">
        <v>0</v>
      </c>
    </row>
    <row r="33" spans="1:26" s="1" customFormat="1" x14ac:dyDescent="0.25">
      <c r="A33" s="162" t="s">
        <v>69</v>
      </c>
      <c r="B33" s="174">
        <v>15</v>
      </c>
      <c r="C33" s="10">
        <v>14</v>
      </c>
      <c r="D33" s="10">
        <v>6</v>
      </c>
      <c r="E33" s="177">
        <v>555</v>
      </c>
      <c r="F33" s="10" t="s">
        <v>70</v>
      </c>
      <c r="G33" s="180">
        <v>69.375</v>
      </c>
      <c r="H33" s="11">
        <v>94.227504244482176</v>
      </c>
      <c r="I33" s="12">
        <f t="shared" si="2"/>
        <v>589</v>
      </c>
      <c r="J33" s="10">
        <v>73</v>
      </c>
      <c r="K33" s="10">
        <v>1</v>
      </c>
      <c r="L33" s="10">
        <v>3</v>
      </c>
      <c r="M33" s="15">
        <v>0</v>
      </c>
      <c r="N33" s="175">
        <v>57.4</v>
      </c>
      <c r="O33" s="8">
        <v>7</v>
      </c>
      <c r="P33" s="8">
        <v>262</v>
      </c>
      <c r="Q33" s="178">
        <v>22</v>
      </c>
      <c r="R33" s="8" t="s">
        <v>71</v>
      </c>
      <c r="S33" s="181">
        <v>11.909090909090908</v>
      </c>
      <c r="T33" s="9">
        <v>15.73</v>
      </c>
      <c r="U33" s="8">
        <v>4.54</v>
      </c>
      <c r="V33" s="8">
        <v>1</v>
      </c>
      <c r="W33" s="8">
        <v>0</v>
      </c>
      <c r="X33" s="13">
        <v>0</v>
      </c>
      <c r="Y33" s="14">
        <v>4</v>
      </c>
      <c r="Z33" s="163">
        <v>0</v>
      </c>
    </row>
    <row r="34" spans="1:26" s="1" customFormat="1" x14ac:dyDescent="0.25">
      <c r="A34" s="162" t="s">
        <v>72</v>
      </c>
      <c r="B34" s="174">
        <v>16</v>
      </c>
      <c r="C34" s="10">
        <v>10</v>
      </c>
      <c r="D34" s="10">
        <v>3</v>
      </c>
      <c r="E34" s="177">
        <v>50</v>
      </c>
      <c r="F34" s="10" t="s">
        <v>94</v>
      </c>
      <c r="G34" s="180">
        <v>7.1428571428571432</v>
      </c>
      <c r="H34" s="11">
        <v>48.07692307692308</v>
      </c>
      <c r="I34" s="12">
        <f t="shared" si="2"/>
        <v>104</v>
      </c>
      <c r="J34" s="10">
        <v>3</v>
      </c>
      <c r="K34" s="10">
        <v>0</v>
      </c>
      <c r="L34" s="10">
        <v>0</v>
      </c>
      <c r="M34" s="15">
        <v>1</v>
      </c>
      <c r="N34" s="175">
        <v>5</v>
      </c>
      <c r="O34" s="8">
        <v>0</v>
      </c>
      <c r="P34" s="8">
        <v>23</v>
      </c>
      <c r="Q34" s="178">
        <v>0</v>
      </c>
      <c r="R34" s="8" t="s">
        <v>95</v>
      </c>
      <c r="S34" s="181" t="s">
        <v>29</v>
      </c>
      <c r="T34" s="9" t="s">
        <v>29</v>
      </c>
      <c r="U34" s="8">
        <v>4.5999999999999996</v>
      </c>
      <c r="V34" s="8">
        <v>0</v>
      </c>
      <c r="W34" s="8">
        <v>0</v>
      </c>
      <c r="X34" s="13">
        <v>3</v>
      </c>
      <c r="Y34" s="14">
        <v>5</v>
      </c>
      <c r="Z34" s="163">
        <v>0</v>
      </c>
    </row>
    <row r="35" spans="1:26" s="1" customFormat="1" x14ac:dyDescent="0.25">
      <c r="A35" s="162" t="s">
        <v>105</v>
      </c>
      <c r="B35" s="174">
        <v>3</v>
      </c>
      <c r="C35" s="10">
        <v>2</v>
      </c>
      <c r="D35" s="10">
        <v>0</v>
      </c>
      <c r="E35" s="177">
        <v>38</v>
      </c>
      <c r="F35" s="10" t="s">
        <v>183</v>
      </c>
      <c r="G35" s="180">
        <v>38</v>
      </c>
      <c r="H35" s="11">
        <v>86.4</v>
      </c>
      <c r="I35" s="12">
        <f t="shared" si="2"/>
        <v>43.981481481481481</v>
      </c>
      <c r="J35" s="10">
        <v>4</v>
      </c>
      <c r="K35" s="10">
        <v>1</v>
      </c>
      <c r="L35" s="10">
        <v>0</v>
      </c>
      <c r="M35" s="15">
        <v>0</v>
      </c>
      <c r="N35" s="175">
        <v>9</v>
      </c>
      <c r="O35" s="8">
        <v>0</v>
      </c>
      <c r="P35" s="8">
        <v>32</v>
      </c>
      <c r="Q35" s="178">
        <v>5</v>
      </c>
      <c r="R35" s="8" t="s">
        <v>106</v>
      </c>
      <c r="S35" s="181">
        <v>6.4</v>
      </c>
      <c r="T35" s="9">
        <v>10.8</v>
      </c>
      <c r="U35" s="8">
        <v>3.56</v>
      </c>
      <c r="V35" s="8">
        <v>0</v>
      </c>
      <c r="W35" s="8">
        <v>0</v>
      </c>
      <c r="X35" s="13">
        <v>0</v>
      </c>
      <c r="Y35" s="14">
        <v>1</v>
      </c>
      <c r="Z35" s="163">
        <v>0</v>
      </c>
    </row>
    <row r="36" spans="1:26" s="1" customFormat="1" x14ac:dyDescent="0.25">
      <c r="A36" s="162" t="s">
        <v>73</v>
      </c>
      <c r="B36" s="174">
        <v>13</v>
      </c>
      <c r="C36" s="10">
        <v>12</v>
      </c>
      <c r="D36" s="10">
        <v>0</v>
      </c>
      <c r="E36" s="177">
        <v>173</v>
      </c>
      <c r="F36" s="10" t="s">
        <v>81</v>
      </c>
      <c r="G36" s="180">
        <v>14.416666666666666</v>
      </c>
      <c r="H36" s="11">
        <v>72.995780590717303</v>
      </c>
      <c r="I36" s="12">
        <f t="shared" si="2"/>
        <v>237</v>
      </c>
      <c r="J36" s="10">
        <v>23</v>
      </c>
      <c r="K36" s="10">
        <v>1</v>
      </c>
      <c r="L36" s="10">
        <v>0</v>
      </c>
      <c r="M36" s="15">
        <v>3</v>
      </c>
      <c r="N36" s="175" t="s">
        <v>29</v>
      </c>
      <c r="O36" s="8" t="s">
        <v>29</v>
      </c>
      <c r="P36" s="8" t="s">
        <v>29</v>
      </c>
      <c r="Q36" s="178" t="s">
        <v>29</v>
      </c>
      <c r="R36" s="8" t="s">
        <v>29</v>
      </c>
      <c r="S36" s="181" t="s">
        <v>29</v>
      </c>
      <c r="T36" s="9" t="s">
        <v>29</v>
      </c>
      <c r="U36" s="8" t="s">
        <v>29</v>
      </c>
      <c r="V36" s="8">
        <v>0</v>
      </c>
      <c r="W36" s="8">
        <v>0</v>
      </c>
      <c r="X36" s="13">
        <v>0</v>
      </c>
      <c r="Y36" s="14">
        <v>4</v>
      </c>
      <c r="Z36" s="163">
        <v>0</v>
      </c>
    </row>
    <row r="37" spans="1:26" s="1" customFormat="1" x14ac:dyDescent="0.25">
      <c r="A37" s="162" t="s">
        <v>74</v>
      </c>
      <c r="B37" s="174">
        <v>2</v>
      </c>
      <c r="C37" s="10">
        <v>2</v>
      </c>
      <c r="D37" s="10">
        <v>1</v>
      </c>
      <c r="E37" s="177">
        <v>61</v>
      </c>
      <c r="F37" s="10" t="s">
        <v>75</v>
      </c>
      <c r="G37" s="180">
        <v>61</v>
      </c>
      <c r="H37" s="11">
        <v>77.215189873417728</v>
      </c>
      <c r="I37" s="12">
        <f t="shared" si="2"/>
        <v>79</v>
      </c>
      <c r="J37" s="10">
        <v>3</v>
      </c>
      <c r="K37" s="10">
        <v>0</v>
      </c>
      <c r="L37" s="10">
        <v>1</v>
      </c>
      <c r="M37" s="15">
        <v>0</v>
      </c>
      <c r="N37" s="175">
        <v>14</v>
      </c>
      <c r="O37" s="8">
        <v>2</v>
      </c>
      <c r="P37" s="8">
        <v>49</v>
      </c>
      <c r="Q37" s="178">
        <v>3</v>
      </c>
      <c r="R37" s="8" t="s">
        <v>76</v>
      </c>
      <c r="S37" s="181">
        <v>16.333333333333332</v>
      </c>
      <c r="T37" s="9">
        <v>28</v>
      </c>
      <c r="U37" s="8">
        <v>3.5</v>
      </c>
      <c r="V37" s="8">
        <v>0</v>
      </c>
      <c r="W37" s="8">
        <v>0</v>
      </c>
      <c r="X37" s="13">
        <v>1</v>
      </c>
      <c r="Y37" s="14">
        <v>0</v>
      </c>
      <c r="Z37" s="163">
        <v>0</v>
      </c>
    </row>
    <row r="38" spans="1:26" s="1" customFormat="1" ht="15.75" thickBot="1" x14ac:dyDescent="0.3">
      <c r="A38" s="164" t="s">
        <v>77</v>
      </c>
      <c r="B38" s="176">
        <v>5</v>
      </c>
      <c r="C38" s="165">
        <v>4</v>
      </c>
      <c r="D38" s="165">
        <v>1</v>
      </c>
      <c r="E38" s="179">
        <v>15</v>
      </c>
      <c r="F38" s="165" t="s">
        <v>78</v>
      </c>
      <c r="G38" s="182">
        <v>5</v>
      </c>
      <c r="H38" s="166">
        <v>41.666666666666671</v>
      </c>
      <c r="I38" s="167">
        <f t="shared" si="2"/>
        <v>36</v>
      </c>
      <c r="J38" s="165">
        <v>1</v>
      </c>
      <c r="K38" s="165">
        <v>0</v>
      </c>
      <c r="L38" s="165">
        <v>0</v>
      </c>
      <c r="M38" s="168">
        <v>1</v>
      </c>
      <c r="N38" s="183">
        <v>11</v>
      </c>
      <c r="O38" s="169">
        <v>1</v>
      </c>
      <c r="P38" s="169">
        <v>55</v>
      </c>
      <c r="Q38" s="184">
        <v>4</v>
      </c>
      <c r="R38" s="169" t="s">
        <v>99</v>
      </c>
      <c r="S38" s="185">
        <v>13.75</v>
      </c>
      <c r="T38" s="170">
        <v>16.5</v>
      </c>
      <c r="U38" s="169">
        <v>5</v>
      </c>
      <c r="V38" s="169">
        <v>0</v>
      </c>
      <c r="W38" s="169">
        <v>0</v>
      </c>
      <c r="X38" s="171">
        <v>6</v>
      </c>
      <c r="Y38" s="172">
        <v>3</v>
      </c>
      <c r="Z38" s="173">
        <v>0</v>
      </c>
    </row>
    <row r="39" spans="1:26" s="1" customFormat="1" x14ac:dyDescent="0.25">
      <c r="B39" s="16"/>
      <c r="C39" s="16"/>
      <c r="D39" s="16"/>
      <c r="E39" s="16"/>
      <c r="F39" s="16"/>
      <c r="G39" s="17"/>
      <c r="H39" s="18"/>
      <c r="I39" s="19"/>
      <c r="J39" s="16"/>
      <c r="K39" s="16"/>
      <c r="L39" s="16"/>
      <c r="M39" s="16"/>
      <c r="N39" s="16"/>
      <c r="O39" s="16"/>
      <c r="P39" s="16"/>
      <c r="Q39" s="16"/>
      <c r="R39" s="16"/>
      <c r="S39" s="17"/>
      <c r="T39" s="18"/>
      <c r="U39" s="16"/>
      <c r="V39" s="16"/>
      <c r="W39" s="16"/>
      <c r="X39" s="16"/>
      <c r="Y39" s="16"/>
      <c r="Z39" s="16"/>
    </row>
    <row r="40" spans="1:26" s="1" customFormat="1" x14ac:dyDescent="0.25">
      <c r="B40" s="16"/>
      <c r="C40" s="16"/>
      <c r="D40" s="16"/>
      <c r="E40" s="16"/>
      <c r="F40" s="16"/>
      <c r="G40" s="17"/>
      <c r="H40" s="18"/>
      <c r="I40" s="19"/>
      <c r="J40" s="16"/>
      <c r="K40" s="16"/>
      <c r="L40" s="16"/>
      <c r="M40" s="16"/>
      <c r="N40" s="16"/>
      <c r="O40" s="16"/>
      <c r="P40" s="16"/>
      <c r="Q40" s="16"/>
      <c r="R40" s="16"/>
      <c r="S40" s="17"/>
      <c r="T40" s="18"/>
      <c r="U40" s="16"/>
      <c r="V40" s="16"/>
      <c r="W40" s="16"/>
      <c r="X40" s="16"/>
      <c r="Y40" s="16"/>
      <c r="Z40" s="16"/>
    </row>
    <row r="41" spans="1:26" s="1" customFormat="1" x14ac:dyDescent="0.25">
      <c r="B41" s="16"/>
      <c r="C41" s="16"/>
      <c r="D41" s="16"/>
      <c r="E41" s="16"/>
      <c r="F41" s="16"/>
      <c r="G41" s="17"/>
      <c r="H41" s="18"/>
      <c r="I41" s="19"/>
      <c r="J41" s="16"/>
      <c r="K41" s="16"/>
      <c r="L41" s="16"/>
      <c r="M41" s="16"/>
      <c r="N41" s="16"/>
      <c r="O41" s="16"/>
      <c r="P41" s="16"/>
      <c r="Q41" s="16"/>
      <c r="R41" s="16"/>
      <c r="S41" s="17"/>
      <c r="T41" s="18"/>
      <c r="U41" s="16"/>
      <c r="V41" s="16"/>
      <c r="W41" s="16"/>
      <c r="X41" s="16"/>
      <c r="Y41" s="16"/>
      <c r="Z41" s="16"/>
    </row>
    <row r="42" spans="1:26" s="1" customFormat="1" x14ac:dyDescent="0.25">
      <c r="B42" s="16"/>
      <c r="C42" s="16"/>
      <c r="D42" s="16"/>
      <c r="E42" s="16"/>
      <c r="F42" s="16"/>
      <c r="G42" s="17"/>
      <c r="H42" s="18"/>
      <c r="I42" s="19"/>
      <c r="J42" s="16"/>
      <c r="K42" s="16"/>
      <c r="L42" s="16"/>
      <c r="M42" s="16"/>
      <c r="N42" s="16"/>
      <c r="O42" s="16"/>
      <c r="P42" s="16"/>
      <c r="Q42" s="16"/>
      <c r="R42" s="16"/>
      <c r="S42" s="17"/>
      <c r="T42" s="18"/>
      <c r="U42" s="16"/>
      <c r="V42" s="16"/>
      <c r="W42" s="16"/>
      <c r="X42" s="16"/>
      <c r="Y42" s="16"/>
      <c r="Z42" s="16"/>
    </row>
    <row r="43" spans="1:26" s="1" customFormat="1" x14ac:dyDescent="0.25">
      <c r="B43" s="16"/>
      <c r="C43" s="16"/>
      <c r="D43" s="16"/>
      <c r="E43" s="16"/>
      <c r="F43" s="16"/>
      <c r="G43" s="17"/>
      <c r="H43" s="18"/>
      <c r="I43" s="19"/>
      <c r="J43" s="16"/>
      <c r="K43" s="16"/>
      <c r="L43" s="16"/>
      <c r="M43" s="16"/>
      <c r="N43" s="16"/>
      <c r="O43" s="16"/>
      <c r="P43" s="16"/>
      <c r="Q43" s="16"/>
      <c r="R43" s="16"/>
      <c r="S43" s="17"/>
      <c r="T43" s="18"/>
      <c r="U43" s="16"/>
      <c r="V43" s="16"/>
      <c r="W43" s="16"/>
      <c r="X43" s="16"/>
      <c r="Y43" s="16"/>
      <c r="Z43" s="16"/>
    </row>
    <row r="44" spans="1:26" s="1" customFormat="1" x14ac:dyDescent="0.25">
      <c r="B44" s="16"/>
      <c r="C44" s="16"/>
      <c r="D44" s="16"/>
      <c r="E44" s="16"/>
      <c r="F44" s="16"/>
      <c r="G44" s="17"/>
      <c r="H44" s="18"/>
      <c r="I44" s="19"/>
      <c r="J44" s="16"/>
      <c r="K44" s="16"/>
      <c r="L44" s="16"/>
      <c r="M44" s="16"/>
      <c r="N44" s="16"/>
      <c r="O44" s="16"/>
      <c r="P44" s="16"/>
      <c r="Q44" s="16"/>
      <c r="R44" s="16"/>
      <c r="S44" s="17"/>
      <c r="T44" s="18"/>
      <c r="U44" s="16"/>
      <c r="V44" s="16"/>
      <c r="W44" s="16"/>
      <c r="X44" s="16"/>
      <c r="Y44" s="16"/>
      <c r="Z44" s="16"/>
    </row>
    <row r="45" spans="1:26" s="1" customFormat="1" x14ac:dyDescent="0.25">
      <c r="B45" s="16"/>
      <c r="C45" s="16"/>
      <c r="D45" s="16"/>
      <c r="E45" s="16"/>
      <c r="F45" s="16"/>
      <c r="G45" s="17"/>
      <c r="H45" s="18"/>
      <c r="I45" s="19"/>
      <c r="J45" s="16"/>
      <c r="K45" s="16"/>
      <c r="L45" s="16"/>
      <c r="M45" s="16"/>
      <c r="N45" s="16"/>
      <c r="O45" s="16"/>
      <c r="P45" s="16"/>
      <c r="Q45" s="16"/>
      <c r="R45" s="16"/>
      <c r="S45" s="17"/>
      <c r="T45" s="18"/>
      <c r="U45" s="16"/>
      <c r="V45" s="16"/>
      <c r="W45" s="16"/>
      <c r="X45" s="16"/>
      <c r="Y45" s="16"/>
      <c r="Z45" s="16"/>
    </row>
    <row r="46" spans="1:26" s="1" customFormat="1" x14ac:dyDescent="0.25">
      <c r="B46" s="16"/>
      <c r="C46" s="16"/>
      <c r="D46" s="16"/>
      <c r="E46" s="16"/>
      <c r="F46" s="16"/>
      <c r="G46" s="17"/>
      <c r="H46" s="18"/>
      <c r="I46" s="19"/>
      <c r="J46" s="16"/>
      <c r="K46" s="16"/>
      <c r="L46" s="16"/>
      <c r="M46" s="16"/>
      <c r="N46" s="16"/>
      <c r="O46" s="16"/>
      <c r="P46" s="16"/>
      <c r="Q46" s="16"/>
      <c r="R46" s="16"/>
      <c r="S46" s="17"/>
      <c r="T46" s="18"/>
      <c r="U46" s="16"/>
      <c r="V46" s="16"/>
      <c r="W46" s="16"/>
      <c r="X46" s="16"/>
      <c r="Y46" s="16"/>
      <c r="Z46" s="16"/>
    </row>
    <row r="47" spans="1:26" s="1" customFormat="1" x14ac:dyDescent="0.25">
      <c r="B47" s="16"/>
      <c r="C47" s="16"/>
      <c r="D47" s="16"/>
      <c r="E47" s="16"/>
      <c r="F47" s="16"/>
      <c r="G47" s="17"/>
      <c r="H47" s="18"/>
      <c r="I47" s="19"/>
      <c r="J47" s="16"/>
      <c r="K47" s="16"/>
      <c r="L47" s="16"/>
      <c r="M47" s="16"/>
      <c r="N47" s="16"/>
      <c r="O47" s="16"/>
      <c r="P47" s="16"/>
      <c r="Q47" s="16"/>
      <c r="R47" s="16"/>
      <c r="S47" s="17"/>
      <c r="T47" s="18"/>
      <c r="U47" s="16"/>
      <c r="V47" s="16"/>
      <c r="W47" s="16"/>
      <c r="X47" s="16"/>
      <c r="Y47" s="16"/>
      <c r="Z47" s="16"/>
    </row>
    <row r="48" spans="1:26" s="1" customFormat="1" x14ac:dyDescent="0.25">
      <c r="B48" s="16"/>
      <c r="C48" s="16"/>
      <c r="D48" s="16"/>
      <c r="E48" s="16"/>
      <c r="F48" s="16"/>
      <c r="G48" s="17"/>
      <c r="H48" s="18"/>
      <c r="I48" s="19"/>
      <c r="J48" s="16"/>
      <c r="K48" s="16"/>
      <c r="L48" s="16"/>
      <c r="M48" s="16"/>
      <c r="N48" s="16"/>
      <c r="O48" s="16"/>
      <c r="P48" s="16"/>
      <c r="Q48" s="16"/>
      <c r="R48" s="16"/>
      <c r="S48" s="17"/>
      <c r="T48" s="18"/>
      <c r="U48" s="16"/>
      <c r="V48" s="16"/>
      <c r="W48" s="16"/>
      <c r="X48" s="16"/>
      <c r="Y48" s="16"/>
      <c r="Z48" s="16"/>
    </row>
    <row r="49" spans="2:26" s="1" customFormat="1" x14ac:dyDescent="0.25">
      <c r="B49" s="16"/>
      <c r="C49" s="16"/>
      <c r="D49" s="16"/>
      <c r="E49" s="16"/>
      <c r="F49" s="16"/>
      <c r="G49" s="17"/>
      <c r="H49" s="18"/>
      <c r="I49" s="19"/>
      <c r="J49" s="16"/>
      <c r="K49" s="16"/>
      <c r="L49" s="16"/>
      <c r="M49" s="16"/>
      <c r="N49" s="16"/>
      <c r="O49" s="16"/>
      <c r="P49" s="16"/>
      <c r="Q49" s="16"/>
      <c r="R49" s="16"/>
      <c r="S49" s="17"/>
      <c r="T49" s="18"/>
      <c r="U49" s="16"/>
      <c r="V49" s="16"/>
      <c r="W49" s="16"/>
      <c r="X49" s="16"/>
      <c r="Y49" s="16"/>
      <c r="Z49" s="16"/>
    </row>
    <row r="50" spans="2:26" s="1" customFormat="1" x14ac:dyDescent="0.25">
      <c r="B50" s="16"/>
      <c r="C50" s="16"/>
      <c r="D50" s="16"/>
      <c r="E50" s="16"/>
      <c r="F50" s="16"/>
      <c r="G50" s="17"/>
      <c r="H50" s="18"/>
      <c r="I50" s="19"/>
      <c r="J50" s="16"/>
      <c r="K50" s="16"/>
      <c r="L50" s="16"/>
      <c r="M50" s="16"/>
      <c r="N50" s="16"/>
      <c r="O50" s="16"/>
      <c r="P50" s="16"/>
      <c r="Q50" s="16"/>
      <c r="R50" s="16"/>
      <c r="S50" s="17"/>
      <c r="T50" s="18"/>
      <c r="U50" s="16"/>
      <c r="V50" s="16"/>
      <c r="W50" s="16"/>
      <c r="X50" s="16"/>
      <c r="Y50" s="16"/>
      <c r="Z50" s="16"/>
    </row>
    <row r="51" spans="2:26" s="1" customFormat="1" x14ac:dyDescent="0.25">
      <c r="B51" s="16"/>
      <c r="C51" s="16"/>
      <c r="D51" s="16"/>
      <c r="E51" s="16"/>
      <c r="F51" s="16"/>
      <c r="G51" s="17"/>
      <c r="H51" s="18"/>
      <c r="I51" s="19"/>
      <c r="J51" s="16"/>
      <c r="K51" s="16"/>
      <c r="L51" s="16"/>
      <c r="M51" s="16"/>
      <c r="N51" s="16"/>
      <c r="O51" s="16"/>
      <c r="P51" s="16"/>
      <c r="Q51" s="16"/>
      <c r="R51" s="16"/>
      <c r="S51" s="17"/>
      <c r="T51" s="18"/>
      <c r="U51" s="16"/>
      <c r="V51" s="16"/>
      <c r="W51" s="16"/>
      <c r="X51" s="16"/>
      <c r="Y51" s="16"/>
      <c r="Z51" s="16"/>
    </row>
    <row r="52" spans="2:26" s="1" customFormat="1" x14ac:dyDescent="0.25">
      <c r="B52" s="16"/>
      <c r="C52" s="16"/>
      <c r="D52" s="16"/>
      <c r="E52" s="16"/>
      <c r="F52" s="16"/>
      <c r="G52" s="17"/>
      <c r="H52" s="18"/>
      <c r="I52" s="19"/>
      <c r="J52" s="16"/>
      <c r="K52" s="16"/>
      <c r="L52" s="16"/>
      <c r="M52" s="16"/>
      <c r="N52" s="16"/>
      <c r="O52" s="16"/>
      <c r="P52" s="16"/>
      <c r="Q52" s="16"/>
      <c r="R52" s="16"/>
      <c r="S52" s="17"/>
      <c r="T52" s="18"/>
      <c r="U52" s="16"/>
      <c r="V52" s="16"/>
      <c r="W52" s="16"/>
      <c r="X52" s="16"/>
      <c r="Y52" s="16"/>
      <c r="Z52" s="16"/>
    </row>
    <row r="54" spans="2:26" x14ac:dyDescent="0.25">
      <c r="I54" s="1"/>
    </row>
    <row r="55" spans="2:26" x14ac:dyDescent="0.25">
      <c r="I55" s="1"/>
    </row>
    <row r="56" spans="2:26" x14ac:dyDescent="0.25">
      <c r="I56" s="1"/>
    </row>
    <row r="57" spans="2:26" x14ac:dyDescent="0.25">
      <c r="I57" s="1"/>
    </row>
    <row r="58" spans="2:26" x14ac:dyDescent="0.25">
      <c r="I58" s="1"/>
    </row>
    <row r="59" spans="2:26" x14ac:dyDescent="0.25">
      <c r="I59" s="1"/>
    </row>
    <row r="60" spans="2:26" x14ac:dyDescent="0.25">
      <c r="I60" s="1"/>
    </row>
    <row r="61" spans="2:26" x14ac:dyDescent="0.25">
      <c r="I61" s="1"/>
    </row>
    <row r="62" spans="2:26" x14ac:dyDescent="0.25">
      <c r="I62" s="1"/>
    </row>
    <row r="63" spans="2:26" x14ac:dyDescent="0.25">
      <c r="I63" s="1"/>
    </row>
    <row r="64" spans="2:26" x14ac:dyDescent="0.25">
      <c r="I64" s="1"/>
    </row>
    <row r="65" spans="9:9" x14ac:dyDescent="0.25">
      <c r="I65" s="1"/>
    </row>
    <row r="66" spans="9:9" x14ac:dyDescent="0.25">
      <c r="I66" s="1"/>
    </row>
    <row r="67" spans="9:9" x14ac:dyDescent="0.25">
      <c r="I67" s="1"/>
    </row>
    <row r="68" spans="9:9" x14ac:dyDescent="0.25">
      <c r="I68" s="1"/>
    </row>
    <row r="69" spans="9:9" x14ac:dyDescent="0.25">
      <c r="I69" s="1"/>
    </row>
    <row r="70" spans="9:9" x14ac:dyDescent="0.25">
      <c r="I70" s="1"/>
    </row>
    <row r="71" spans="9:9" x14ac:dyDescent="0.25">
      <c r="I71" s="1"/>
    </row>
    <row r="72" spans="9:9" x14ac:dyDescent="0.25">
      <c r="I72" s="1"/>
    </row>
    <row r="73" spans="9:9" x14ac:dyDescent="0.25">
      <c r="I73" s="1"/>
    </row>
    <row r="74" spans="9:9" x14ac:dyDescent="0.25">
      <c r="I74" s="1"/>
    </row>
    <row r="75" spans="9:9" x14ac:dyDescent="0.25">
      <c r="I75" s="1"/>
    </row>
    <row r="76" spans="9:9" x14ac:dyDescent="0.25">
      <c r="I76" s="1"/>
    </row>
    <row r="77" spans="9:9" x14ac:dyDescent="0.25">
      <c r="I77" s="1"/>
    </row>
    <row r="78" spans="9:9" x14ac:dyDescent="0.25">
      <c r="I78" s="1"/>
    </row>
    <row r="79" spans="9:9" x14ac:dyDescent="0.25">
      <c r="I79" s="1"/>
    </row>
    <row r="80" spans="9:9" x14ac:dyDescent="0.25">
      <c r="I80" s="1"/>
    </row>
    <row r="81" spans="9:9" x14ac:dyDescent="0.25">
      <c r="I81" s="1"/>
    </row>
    <row r="82" spans="9:9" x14ac:dyDescent="0.25">
      <c r="I82" s="1"/>
    </row>
    <row r="83" spans="9:9" x14ac:dyDescent="0.25">
      <c r="I83" s="1"/>
    </row>
    <row r="84" spans="9:9" x14ac:dyDescent="0.25">
      <c r="I84" s="1"/>
    </row>
    <row r="85" spans="9:9" x14ac:dyDescent="0.25">
      <c r="I85" s="1"/>
    </row>
    <row r="86" spans="9:9" x14ac:dyDescent="0.25">
      <c r="I86" s="1"/>
    </row>
    <row r="87" spans="9:9" x14ac:dyDescent="0.25">
      <c r="I87" s="1"/>
    </row>
    <row r="88" spans="9:9" x14ac:dyDescent="0.25">
      <c r="I88" s="1"/>
    </row>
    <row r="89" spans="9:9" x14ac:dyDescent="0.25">
      <c r="I89" s="1"/>
    </row>
    <row r="90" spans="9:9" x14ac:dyDescent="0.25">
      <c r="I90" s="1"/>
    </row>
    <row r="91" spans="9:9" x14ac:dyDescent="0.25">
      <c r="I91" s="1"/>
    </row>
    <row r="92" spans="9:9" x14ac:dyDescent="0.25">
      <c r="I92" s="1"/>
    </row>
  </sheetData>
  <sortState ref="A3:AA38">
    <sortCondition ref="A3"/>
  </sortState>
  <mergeCells count="3">
    <mergeCell ref="Y1:Z1"/>
    <mergeCell ref="N1:X1"/>
    <mergeCell ref="C1:M1"/>
  </mergeCells>
  <hyperlinks>
    <hyperlink ref="A3" location="'Aakash Basu'!A1" display="Aakash Basu"/>
    <hyperlink ref="A4" location="'Ahmed Khan'!A1" display="Ahmed Khan"/>
    <hyperlink ref="A5" location="'Alasdair Gordon-Gibson'!A1" display="Alasdair Gordon-Gibson"/>
    <hyperlink ref="A6" location="'Alex Anderson'!A1" display="Alex Anderson"/>
    <hyperlink ref="A7" location="'Alyn Davies'!A1" display="Alyn Davies"/>
    <hyperlink ref="A8" location="'Andy Dick'!A1" display="Andy Dick"/>
    <hyperlink ref="A9" location="'Angus Stewart'!A1" display="Angus Stewart"/>
    <hyperlink ref="A10" location="'Ben Hildred'!A1" display="Ben Hildred"/>
    <hyperlink ref="A11" location="Bharti!A1" display="Bharti"/>
    <hyperlink ref="A12" location="'David Miller'!A1" display="David Miller"/>
    <hyperlink ref="A13" location="'Dominic Bransden'!A1" display="Dominic Bransden"/>
    <hyperlink ref="A14" location="'Dominic Coates'!A1" display="Dominic Coates"/>
    <hyperlink ref="A15" location="'Ed Coombe'!A1" display="Ed Coombe"/>
    <hyperlink ref="A16" location="'Fahad Usman'!A1" display="Fahad Usman"/>
    <hyperlink ref="A17" location="'Francis Dilley'!A1" display="Francis Dilley"/>
    <hyperlink ref="A18" location="'Graham Dalton'!A1" display="Graham Dalton"/>
    <hyperlink ref="A19" location="'Helen Hiley'!A1" display="Helen Hiley"/>
    <hyperlink ref="A20" location="'Henry Wilson'!A1" display="Henry Wilson"/>
    <hyperlink ref="A21" location="'James Threlfall'!A1" display="James Threlfall"/>
    <hyperlink ref="A22" location="'Joe Farnham'!A1" display="Joe Farnham"/>
    <hyperlink ref="A23" location="'Jon McDougall-Bagnall'!A1" display="Jon McDougall-Bagnall"/>
    <hyperlink ref="A24" location="'Lewis Dean'!A1" display="Lewis Dean"/>
    <hyperlink ref="A25" location="'Michael Nott'!A1" display="Michael Nott"/>
    <hyperlink ref="A26" location="'Patrick Jess'!A1" display="Patrick Jess"/>
    <hyperlink ref="A27" location="'Paul Smith'!A1" display="Paul Smith"/>
    <hyperlink ref="A28" location="'Pete O''Boyle'!A1" display="Pete O'Boyle"/>
    <hyperlink ref="A29" location="'Phil Pass'!A1" display="Phil Pass"/>
    <hyperlink ref="A30" location="'Stan Frankland'!A1" display="Richard Sokolowski"/>
    <hyperlink ref="A31" location="'Roy Dilley'!A1" display="Roy Dilley"/>
    <hyperlink ref="A32" location="'Samuel Mansell'!A1" display="Samuel Mansell"/>
    <hyperlink ref="A33" location="'Stan Frankland'!A1" display="Stan Frankland"/>
    <hyperlink ref="A34" location="'Stefan Borsley'!A1" display="Stefan Borsley"/>
    <hyperlink ref="A35" location="'Steve Hunter'!A1" display="Steve Hunter"/>
    <hyperlink ref="A36" location="'Tom Clemens'!A1" display="Tom Clemens"/>
    <hyperlink ref="A37" location="'Uday Pathania'!A1" display="Uday Pathania"/>
    <hyperlink ref="A38" location="'Will Cuming'!A1" display="Will Cuming"/>
  </hyperlinks>
  <pageMargins left="0.7" right="0.7" top="0.75" bottom="0.75" header="0.3" footer="0.3"/>
  <pageSetup paperSize="9" orientation="portrait" horizontalDpi="200" verticalDpi="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50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236</v>
      </c>
      <c r="B5" s="27"/>
      <c r="C5" s="53">
        <v>6</v>
      </c>
      <c r="D5" s="43">
        <v>5</v>
      </c>
      <c r="E5" s="54"/>
      <c r="F5" s="55">
        <v>12</v>
      </c>
      <c r="G5" s="56" t="s">
        <v>237</v>
      </c>
      <c r="H5" s="57">
        <v>1</v>
      </c>
      <c r="I5" s="58"/>
      <c r="K5" s="59">
        <v>1</v>
      </c>
      <c r="L5" s="58">
        <v>0</v>
      </c>
      <c r="M5" s="58">
        <v>5</v>
      </c>
      <c r="N5" s="58">
        <v>0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5</v>
      </c>
      <c r="W5" s="63">
        <f>COUNTA(A5:A34)</f>
        <v>6</v>
      </c>
      <c r="X5" s="63">
        <f>COUNTA(D5:D34)</f>
        <v>5</v>
      </c>
      <c r="Y5" s="63">
        <f>COUNTA(E5:E34)</f>
        <v>1</v>
      </c>
      <c r="Z5" s="64">
        <f>IF(X5=0,"-",SUM(D5:D34))</f>
        <v>91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37(38)</v>
      </c>
      <c r="AB5" s="283"/>
      <c r="AC5" s="273">
        <f>IF($X5-$Y5,$Z5/($X5-$Y5),"-")</f>
        <v>22.75</v>
      </c>
      <c r="AD5" s="274"/>
      <c r="AE5" s="65">
        <f>IF(SUM($F$5:$F$43),($Z5/(SUM($F$5:$F$43))*100),"-")</f>
        <v>76.470588235294116</v>
      </c>
      <c r="AF5" s="63">
        <f>SUM(H5:H34)</f>
        <v>5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37</v>
      </c>
    </row>
    <row r="6" spans="1:39" x14ac:dyDescent="0.2">
      <c r="A6" s="52" t="s">
        <v>240</v>
      </c>
      <c r="B6" s="67"/>
      <c r="C6" s="53">
        <v>8</v>
      </c>
      <c r="D6" s="43">
        <v>26</v>
      </c>
      <c r="E6" s="54"/>
      <c r="F6" s="55">
        <v>29</v>
      </c>
      <c r="G6" s="56" t="s">
        <v>248</v>
      </c>
      <c r="H6" s="58">
        <v>1</v>
      </c>
      <c r="I6" s="58"/>
      <c r="K6" s="70">
        <v>7</v>
      </c>
      <c r="L6" s="58">
        <v>0</v>
      </c>
      <c r="M6" s="58">
        <v>35</v>
      </c>
      <c r="N6" s="58">
        <v>1</v>
      </c>
      <c r="O6" s="60"/>
      <c r="P6" s="61"/>
      <c r="Q6" s="61"/>
      <c r="R6" s="60"/>
      <c r="S6" s="58"/>
      <c r="T6" s="58"/>
      <c r="U6" s="58"/>
      <c r="V6" s="69">
        <f>SUM($D$5:$D6)/(COUNTA($D$5:$D6)-COUNTA($E$5:$E6))</f>
        <v>15.5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218</v>
      </c>
      <c r="B7" s="67"/>
      <c r="C7" s="53"/>
      <c r="D7" s="43"/>
      <c r="E7" s="54"/>
      <c r="F7" s="55"/>
      <c r="G7" s="58"/>
      <c r="H7" s="58"/>
      <c r="I7" s="58"/>
      <c r="K7" s="70">
        <v>8</v>
      </c>
      <c r="L7" s="58">
        <v>4</v>
      </c>
      <c r="M7" s="58">
        <v>14</v>
      </c>
      <c r="N7" s="58">
        <v>3</v>
      </c>
      <c r="O7" s="60"/>
      <c r="P7" s="61">
        <v>1</v>
      </c>
      <c r="Q7" s="61"/>
      <c r="R7" s="60"/>
      <c r="S7" s="58">
        <v>1</v>
      </c>
      <c r="T7" s="58"/>
      <c r="U7" s="58"/>
      <c r="V7" s="62">
        <f>SUM($D$5:$D7)/(COUNTA($D$5:$D7)-COUNTA($E$5:$E7))</f>
        <v>15.5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1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11</v>
      </c>
    </row>
    <row r="8" spans="1:39" x14ac:dyDescent="0.2">
      <c r="A8" s="52" t="s">
        <v>245</v>
      </c>
      <c r="B8" s="67"/>
      <c r="C8" s="53">
        <v>6</v>
      </c>
      <c r="D8" s="43">
        <v>12</v>
      </c>
      <c r="E8" s="54" t="s">
        <v>213</v>
      </c>
      <c r="F8" s="55">
        <v>27</v>
      </c>
      <c r="G8" s="56" t="s">
        <v>228</v>
      </c>
      <c r="H8" s="58">
        <v>1</v>
      </c>
      <c r="I8" s="58"/>
      <c r="K8" s="70">
        <v>7</v>
      </c>
      <c r="L8" s="58">
        <v>1</v>
      </c>
      <c r="M8" s="58">
        <v>10</v>
      </c>
      <c r="N8" s="70">
        <v>4</v>
      </c>
      <c r="O8" s="72"/>
      <c r="P8" s="73"/>
      <c r="Q8" s="73"/>
      <c r="R8" s="60"/>
      <c r="S8" s="58"/>
      <c r="T8" s="58"/>
      <c r="U8" s="58"/>
      <c r="V8" s="62">
        <f>SUM($D$5:$D8)/(COUNTA($D$5:$D8)-COUNTA($E$5:$E8))</f>
        <v>21.5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247</v>
      </c>
      <c r="B9" s="75"/>
      <c r="C9" s="76">
        <v>1</v>
      </c>
      <c r="D9" s="77">
        <v>37</v>
      </c>
      <c r="E9" s="54"/>
      <c r="F9" s="55">
        <v>38</v>
      </c>
      <c r="G9" s="56" t="s">
        <v>248</v>
      </c>
      <c r="H9" s="58"/>
      <c r="I9" s="58"/>
      <c r="K9" s="70">
        <v>3</v>
      </c>
      <c r="L9" s="58">
        <v>0</v>
      </c>
      <c r="M9" s="58">
        <v>16</v>
      </c>
      <c r="N9" s="58">
        <v>3</v>
      </c>
      <c r="O9" s="60"/>
      <c r="P9" s="61"/>
      <c r="Q9" s="61"/>
      <c r="R9" s="60"/>
      <c r="S9" s="58">
        <v>1</v>
      </c>
      <c r="T9" s="58"/>
      <c r="U9" s="58"/>
      <c r="V9" s="62">
        <f>SUM($D$5:$D9)/(COUNTA($D$5:$D9)-COUNTA($E$5:$E9))</f>
        <v>26.666666666666668</v>
      </c>
      <c r="W9" s="78">
        <f t="array" ref="W9">IF(SUM(K5:K34)=0,"-",SUM(INT(K5:K34))+INT(ROUND(SUM(K5:K34-INT(K5:K34)),1)/0.6)+MOD(ROUND(SUM(K5:K34-INT(K5:K34)),1),0.6))</f>
        <v>31</v>
      </c>
      <c r="X9" s="79">
        <f>IF($W$9="-","-",SUM(L5:L34))</f>
        <v>6</v>
      </c>
      <c r="Y9" s="79">
        <f>IF($W$9="-","-",SUM(M5:M34))</f>
        <v>108</v>
      </c>
      <c r="Z9" s="64">
        <f>IF($W$9="-","-",SUM(N5:N34))</f>
        <v>12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4/10(7)</v>
      </c>
      <c r="AB9" s="272"/>
      <c r="AC9" s="273">
        <f>IF($Z$9="-","-",IF($Z$9=0,"-",$Y$9/$Z$9))</f>
        <v>9</v>
      </c>
      <c r="AD9" s="274"/>
      <c r="AE9" s="80">
        <f>IF(ISERROR(ROUND((INT(W9)*6+((W9-INT(W9))*10))/Z9,2)),"-",ROUND((INT(W9)*6+((W9-INT(W9))*10))/Z9,2))</f>
        <v>15.5</v>
      </c>
      <c r="AF9" s="81">
        <f>IF(ISERROR(ROUND(Y9/(INT(W9)*6+((W9-INT(W9))*10))*6,2)),"-",ROUND(Y9/(INT(W9)*6+((W9-INT(W9))*10))*6,2))</f>
        <v>3.48</v>
      </c>
      <c r="AG9" s="82">
        <f>COUNTIF(N5:N34,"&gt;=5")</f>
        <v>0</v>
      </c>
      <c r="AH9" s="83"/>
      <c r="AK9" s="66" t="s">
        <v>231</v>
      </c>
      <c r="AL9" s="59">
        <f t="shared" si="0"/>
        <v>2</v>
      </c>
      <c r="AM9" s="51">
        <f t="shared" si="1"/>
        <v>17</v>
      </c>
    </row>
    <row r="10" spans="1:39" x14ac:dyDescent="0.2">
      <c r="A10" s="52" t="s">
        <v>236</v>
      </c>
      <c r="B10" s="67"/>
      <c r="C10" s="53">
        <v>4</v>
      </c>
      <c r="D10" s="77">
        <v>11</v>
      </c>
      <c r="E10" s="54"/>
      <c r="F10" s="55">
        <v>13</v>
      </c>
      <c r="G10" s="56" t="s">
        <v>219</v>
      </c>
      <c r="H10" s="58">
        <v>2</v>
      </c>
      <c r="I10" s="58"/>
      <c r="K10" s="70">
        <v>5</v>
      </c>
      <c r="L10" s="58">
        <v>1</v>
      </c>
      <c r="M10" s="58">
        <v>28</v>
      </c>
      <c r="N10" s="58">
        <v>1</v>
      </c>
      <c r="O10" s="60"/>
      <c r="P10" s="61"/>
      <c r="Q10" s="61"/>
      <c r="R10" s="60"/>
      <c r="S10" s="58">
        <v>2</v>
      </c>
      <c r="T10" s="58"/>
      <c r="U10" s="58"/>
      <c r="V10" s="69">
        <f>SUM($D$5:$D10)/(COUNTA($D$5:$D10)-COUNTA($E$5:$E10))</f>
        <v>22.75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22.75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26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22.75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22.75</v>
      </c>
      <c r="W13" s="63">
        <f>SUM(S5:S34)</f>
        <v>4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22.75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22.75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22.75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22.75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0.2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22.75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22.75</v>
      </c>
      <c r="W19" s="253" t="s">
        <v>248</v>
      </c>
      <c r="X19" s="254"/>
      <c r="Y19" s="255"/>
      <c r="Z19" s="88">
        <f t="shared" ref="Z19:Z25" si="3">COUNTIF($G$5:$G$34,W19)</f>
        <v>2</v>
      </c>
      <c r="AA19" s="256">
        <f t="shared" si="2"/>
        <v>0.4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22.75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0.2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22.75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22.75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22.75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22.75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22.75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22.75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22.75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22.75</v>
      </c>
      <c r="W28" s="94" t="s">
        <v>254</v>
      </c>
      <c r="X28" s="95"/>
      <c r="Y28" s="95"/>
      <c r="Z28" s="96"/>
      <c r="AA28" s="261">
        <f>IF(W5=0,"-",$W$13/$W$5)</f>
        <v>0.66666666666666663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22.75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31.5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22.75</v>
      </c>
      <c r="W30" s="250" t="s">
        <v>256</v>
      </c>
      <c r="X30" s="248"/>
      <c r="Y30" s="248"/>
      <c r="Z30" s="249"/>
      <c r="AA30" s="251">
        <f>IF($Z$5="-","-",IF($Z$5=0,"-",($AF$5*4+$AG$5*6)/$Z$5))</f>
        <v>0.21978021978021978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22.75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22.75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22.75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22.75</v>
      </c>
      <c r="W34" s="247" t="s">
        <v>260</v>
      </c>
      <c r="X34" s="248"/>
      <c r="Y34" s="248"/>
      <c r="Z34" s="249"/>
      <c r="AA34" s="101">
        <f>SUM(P5:P34)</f>
        <v>1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52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8</v>
      </c>
      <c r="D5" s="43">
        <v>6</v>
      </c>
      <c r="E5" s="54"/>
      <c r="F5" s="55">
        <v>6</v>
      </c>
      <c r="G5" s="56" t="s">
        <v>224</v>
      </c>
      <c r="H5" s="57">
        <v>1</v>
      </c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>
        <v>2</v>
      </c>
      <c r="V5" s="62">
        <f>SUM($D$5:$D5)/(COUNTA($D$5:$D5)-COUNTA($E$5:$E5))</f>
        <v>6</v>
      </c>
      <c r="W5" s="63">
        <f>COUNTA(A5:A34)</f>
        <v>13</v>
      </c>
      <c r="X5" s="63">
        <f>COUNTA(D5:D34)</f>
        <v>9</v>
      </c>
      <c r="Y5" s="63">
        <f>COUNTA(E5:E34)</f>
        <v>2</v>
      </c>
      <c r="Z5" s="64">
        <f>IF(X5=0,"-",SUM(D5:D34))</f>
        <v>64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35*(36)</v>
      </c>
      <c r="AB5" s="283"/>
      <c r="AC5" s="273">
        <f>IF($X5-$Y5,$Z5/($X5-$Y5),"-")</f>
        <v>9.1428571428571423</v>
      </c>
      <c r="AD5" s="274"/>
      <c r="AE5" s="65">
        <f>IF(SUM($F$5:$F$43),($Z5/(SUM($F$5:$F$43))*100),"-")</f>
        <v>59.259259259259252</v>
      </c>
      <c r="AF5" s="63">
        <f>SUM(H5:H34)</f>
        <v>5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223</v>
      </c>
      <c r="B6" s="67"/>
      <c r="C6" s="53">
        <v>6</v>
      </c>
      <c r="D6" s="43">
        <v>0</v>
      </c>
      <c r="E6" s="54"/>
      <c r="F6" s="55">
        <v>1</v>
      </c>
      <c r="G6" s="56" t="s">
        <v>237</v>
      </c>
      <c r="H6" s="58"/>
      <c r="I6" s="58"/>
      <c r="K6" s="70">
        <v>2</v>
      </c>
      <c r="L6" s="58">
        <v>0</v>
      </c>
      <c r="M6" s="58">
        <v>15</v>
      </c>
      <c r="N6" s="58">
        <v>0</v>
      </c>
      <c r="O6" s="60"/>
      <c r="P6" s="61"/>
      <c r="Q6" s="61"/>
      <c r="R6" s="60"/>
      <c r="S6" s="58">
        <v>1</v>
      </c>
      <c r="T6" s="58"/>
      <c r="U6" s="58"/>
      <c r="V6" s="69">
        <f>SUM($D$5:$D6)/(COUNTA($D$5:$D6)-COUNTA($E$5:$E6))</f>
        <v>3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262</v>
      </c>
      <c r="B7" s="67"/>
      <c r="C7" s="53">
        <v>7</v>
      </c>
      <c r="D7" s="43">
        <v>3</v>
      </c>
      <c r="E7" s="54"/>
      <c r="F7" s="55">
        <v>7</v>
      </c>
      <c r="G7" s="58" t="s">
        <v>224</v>
      </c>
      <c r="H7" s="58"/>
      <c r="I7" s="58"/>
      <c r="K7" s="70">
        <v>3</v>
      </c>
      <c r="L7" s="58">
        <v>0</v>
      </c>
      <c r="M7" s="58">
        <v>16</v>
      </c>
      <c r="N7" s="58">
        <v>2</v>
      </c>
      <c r="O7" s="60"/>
      <c r="P7" s="61"/>
      <c r="Q7" s="61"/>
      <c r="R7" s="60"/>
      <c r="S7" s="58"/>
      <c r="T7" s="58"/>
      <c r="U7" s="58"/>
      <c r="V7" s="62">
        <f>SUM($D$5:$D7)/(COUNTA($D$5:$D7)-COUNTA($E$5:$E7))</f>
        <v>3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1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0</v>
      </c>
    </row>
    <row r="8" spans="1:39" x14ac:dyDescent="0.2">
      <c r="A8" s="52" t="s">
        <v>227</v>
      </c>
      <c r="B8" s="67"/>
      <c r="C8" s="53">
        <v>4</v>
      </c>
      <c r="D8" s="43">
        <v>0</v>
      </c>
      <c r="E8" s="54"/>
      <c r="F8" s="55">
        <v>3</v>
      </c>
      <c r="G8" s="56" t="s">
        <v>237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2.25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2</v>
      </c>
    </row>
    <row r="9" spans="1:39" x14ac:dyDescent="0.2">
      <c r="A9" s="52" t="s">
        <v>223</v>
      </c>
      <c r="B9" s="75"/>
      <c r="C9" s="76">
        <v>5</v>
      </c>
      <c r="D9" s="77">
        <v>2</v>
      </c>
      <c r="E9" s="54"/>
      <c r="F9" s="55">
        <v>11</v>
      </c>
      <c r="G9" s="56" t="s">
        <v>237</v>
      </c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2.2000000000000002</v>
      </c>
      <c r="W9" s="78">
        <f t="array" ref="W9">IF(SUM(K5:K34)=0,"-",SUM(INT(K5:K34))+INT(ROUND(SUM(K5:K34-INT(K5:K34)),1)/0.6)+MOD(ROUND(SUM(K5:K34-INT(K5:K34)),1),0.6))</f>
        <v>20</v>
      </c>
      <c r="X9" s="79">
        <f>IF($W$9="-","-",SUM(L5:L34))</f>
        <v>2</v>
      </c>
      <c r="Y9" s="79">
        <f>IF($W$9="-","-",SUM(M5:M34))</f>
        <v>91</v>
      </c>
      <c r="Z9" s="64">
        <f>IF($W$9="-","-",SUM(N5:N34))</f>
        <v>8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3/22(8)</v>
      </c>
      <c r="AB9" s="272"/>
      <c r="AC9" s="273">
        <f>IF($Z$9="-","-",IF($Z$9=0,"-",$Y$9/$Z$9))</f>
        <v>11.375</v>
      </c>
      <c r="AD9" s="274"/>
      <c r="AE9" s="80">
        <f>IF(ISERROR(ROUND((INT(W9)*6+((W9-INT(W9))*10))/Z9,2)),"-",ROUND((INT(W9)*6+((W9-INT(W9))*10))/Z9,2))</f>
        <v>15</v>
      </c>
      <c r="AF9" s="81">
        <f>IF(ISERROR(ROUND(Y9/(INT(W9)*6+((W9-INT(W9))*10))*6,2)),"-",ROUND(Y9/(INT(W9)*6+((W9-INT(W9))*10))*6,2))</f>
        <v>4.55</v>
      </c>
      <c r="AG9" s="82">
        <f>COUNTIF(N5:N34,"&gt;=5")</f>
        <v>0</v>
      </c>
      <c r="AH9" s="83"/>
      <c r="AK9" s="66" t="s">
        <v>231</v>
      </c>
      <c r="AL9" s="59">
        <f t="shared" si="0"/>
        <v>1</v>
      </c>
      <c r="AM9" s="51">
        <f t="shared" si="1"/>
        <v>0</v>
      </c>
    </row>
    <row r="10" spans="1:39" x14ac:dyDescent="0.2">
      <c r="A10" s="52" t="s">
        <v>240</v>
      </c>
      <c r="B10" s="67"/>
      <c r="C10" s="53">
        <v>7</v>
      </c>
      <c r="D10" s="77">
        <v>18</v>
      </c>
      <c r="E10" s="54" t="s">
        <v>213</v>
      </c>
      <c r="F10" s="55">
        <v>38</v>
      </c>
      <c r="G10" s="56" t="s">
        <v>228</v>
      </c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5.8</v>
      </c>
      <c r="W10" s="84"/>
      <c r="AK10" s="66" t="s">
        <v>232</v>
      </c>
      <c r="AL10" s="59">
        <f t="shared" si="0"/>
        <v>5</v>
      </c>
      <c r="AM10" s="51">
        <f t="shared" si="1"/>
        <v>18.666666666666668</v>
      </c>
    </row>
    <row r="11" spans="1:39" x14ac:dyDescent="0.2">
      <c r="A11" s="52" t="s">
        <v>233</v>
      </c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5.8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6</v>
      </c>
    </row>
    <row r="12" spans="1:39" x14ac:dyDescent="0.2">
      <c r="A12" s="52" t="s">
        <v>218</v>
      </c>
      <c r="B12" s="27"/>
      <c r="C12" s="53"/>
      <c r="D12" s="43"/>
      <c r="E12" s="54"/>
      <c r="F12" s="55"/>
      <c r="G12" s="56"/>
      <c r="H12" s="57"/>
      <c r="I12" s="58"/>
      <c r="K12" s="59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SUM($D$5:$D13)/(COUNTA($D$5:$D13)-COUNTA($E$5:$E13))</f>
        <v>4.833333333333333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244</v>
      </c>
      <c r="B13" s="67"/>
      <c r="C13" s="53">
        <v>7</v>
      </c>
      <c r="D13" s="77">
        <v>0</v>
      </c>
      <c r="E13" s="54"/>
      <c r="F13" s="55">
        <v>3</v>
      </c>
      <c r="G13" s="56" t="s">
        <v>219</v>
      </c>
      <c r="H13" s="58"/>
      <c r="I13" s="58"/>
      <c r="K13" s="70">
        <v>3</v>
      </c>
      <c r="L13" s="58">
        <v>0</v>
      </c>
      <c r="M13" s="58">
        <v>32</v>
      </c>
      <c r="N13" s="58">
        <v>1</v>
      </c>
      <c r="O13" s="60"/>
      <c r="P13" s="61"/>
      <c r="Q13" s="61"/>
      <c r="R13" s="60"/>
      <c r="S13" s="58"/>
      <c r="T13" s="58"/>
      <c r="U13" s="58"/>
      <c r="V13" s="62">
        <f>SUM($D$5:$D14)/(COUNTA($D$5:$D14)-COUNTA($E$5:$E14))</f>
        <v>10.666666666666666</v>
      </c>
      <c r="W13" s="63">
        <f>SUM(S5:S34)</f>
        <v>3</v>
      </c>
      <c r="X13" s="63">
        <f>SUM(T5:T34)</f>
        <v>0</v>
      </c>
      <c r="Y13" s="63">
        <f>SUM(U5:U34)</f>
        <v>2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245</v>
      </c>
      <c r="B14" s="67"/>
      <c r="C14" s="53">
        <v>7</v>
      </c>
      <c r="D14" s="77">
        <v>35</v>
      </c>
      <c r="E14" s="54" t="s">
        <v>213</v>
      </c>
      <c r="F14" s="55">
        <v>36</v>
      </c>
      <c r="G14" s="56" t="s">
        <v>228</v>
      </c>
      <c r="H14" s="58">
        <v>4</v>
      </c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SUM($D$5:$D15)/(COUNTA($D$5:$D15)-COUNTA($E$5:$E15))</f>
        <v>10.666666666666666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247</v>
      </c>
      <c r="B15" s="75"/>
      <c r="C15" s="76"/>
      <c r="D15" s="43"/>
      <c r="E15" s="54"/>
      <c r="F15" s="55"/>
      <c r="G15" s="58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SUM($D$5:$D16)/(COUNTA($D$5:$D16)-COUNTA($E$5:$E16))</f>
        <v>9.1428571428571423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230</v>
      </c>
      <c r="B16" s="75"/>
      <c r="C16" s="76">
        <v>7</v>
      </c>
      <c r="D16" s="77">
        <v>0</v>
      </c>
      <c r="E16" s="54"/>
      <c r="F16" s="55">
        <v>3</v>
      </c>
      <c r="G16" s="56" t="s">
        <v>237</v>
      </c>
      <c r="H16" s="58"/>
      <c r="I16" s="58"/>
      <c r="K16" s="70">
        <v>4</v>
      </c>
      <c r="L16" s="58">
        <v>1</v>
      </c>
      <c r="M16" s="58">
        <v>6</v>
      </c>
      <c r="N16" s="58">
        <v>2</v>
      </c>
      <c r="O16" s="60"/>
      <c r="P16" s="61"/>
      <c r="Q16" s="61">
        <v>1</v>
      </c>
      <c r="R16" s="60"/>
      <c r="S16" s="58"/>
      <c r="T16" s="58"/>
      <c r="U16" s="58"/>
      <c r="V16" s="62">
        <f>SUM($D$5:$D17)/(COUNTA($D$5:$D17)-COUNTA($E$5:$E17))</f>
        <v>9.1428571428571423</v>
      </c>
      <c r="W16" s="275" t="s">
        <v>228</v>
      </c>
      <c r="X16" s="276"/>
      <c r="Y16" s="277"/>
      <c r="Z16" s="88">
        <f>COUNTIF($G$5:$G$34,W16)</f>
        <v>2</v>
      </c>
      <c r="AA16" s="256">
        <f>$Z16/MAX(1,$X$5)</f>
        <v>0.22222222222222221</v>
      </c>
      <c r="AB16" s="257"/>
    </row>
    <row r="17" spans="1:34" x14ac:dyDescent="0.2">
      <c r="A17" s="52" t="s">
        <v>227</v>
      </c>
      <c r="B17" s="75"/>
      <c r="C17" s="76"/>
      <c r="D17" s="77"/>
      <c r="E17" s="54"/>
      <c r="F17" s="55"/>
      <c r="G17" s="56"/>
      <c r="H17" s="58"/>
      <c r="I17" s="58"/>
      <c r="K17" s="70">
        <v>8</v>
      </c>
      <c r="L17" s="58">
        <v>1</v>
      </c>
      <c r="M17" s="58">
        <v>22</v>
      </c>
      <c r="N17" s="58">
        <v>3</v>
      </c>
      <c r="O17" s="60"/>
      <c r="P17" s="61"/>
      <c r="Q17" s="61"/>
      <c r="R17" s="60"/>
      <c r="S17" s="58">
        <v>2</v>
      </c>
      <c r="T17" s="58"/>
      <c r="U17" s="58"/>
      <c r="V17" s="62">
        <f>SUM($D$5:$D17)/(COUNTA($D$5:$D17)-COUNTA($E$5:$E17))</f>
        <v>9.1428571428571423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0.1111111111111111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9.1428571428571423</v>
      </c>
      <c r="W18" s="253" t="s">
        <v>224</v>
      </c>
      <c r="X18" s="254"/>
      <c r="Y18" s="255"/>
      <c r="Z18" s="88">
        <f>COUNTIF($G$5:$G$34,W18)</f>
        <v>2</v>
      </c>
      <c r="AA18" s="256">
        <f t="shared" si="2"/>
        <v>0.22222222222222221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9.1428571428571423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9.1428571428571423</v>
      </c>
      <c r="W20" s="253" t="s">
        <v>237</v>
      </c>
      <c r="X20" s="254"/>
      <c r="Y20" s="255"/>
      <c r="Z20" s="88">
        <f t="shared" si="3"/>
        <v>4</v>
      </c>
      <c r="AA20" s="256">
        <f t="shared" si="2"/>
        <v>0.44444444444444442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9.1428571428571423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9.1428571428571423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9.1428571428571423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9.1428571428571423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9.1428571428571423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9.1428571428571423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9.1428571428571423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9.1428571428571423</v>
      </c>
      <c r="W28" s="94" t="s">
        <v>254</v>
      </c>
      <c r="X28" s="95"/>
      <c r="Y28" s="95"/>
      <c r="Z28" s="96"/>
      <c r="AA28" s="261">
        <f>IF(W5=0,"-",$W$13/$W$5)</f>
        <v>0.23076923076923078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9.1428571428571423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9.1428571428571423</v>
      </c>
      <c r="W30" s="250" t="s">
        <v>256</v>
      </c>
      <c r="X30" s="248"/>
      <c r="Y30" s="248"/>
      <c r="Z30" s="249"/>
      <c r="AA30" s="251">
        <f>IF($Z$5="-","-",IF($Z$5=0,"-",($AF$5*4+$AG$5*6)/$Z$5))</f>
        <v>0.3125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9.1428571428571423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9.1428571428571423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9.1428571428571423</v>
      </c>
      <c r="W33" s="247" t="s">
        <v>259</v>
      </c>
      <c r="X33" s="248"/>
      <c r="Y33" s="248"/>
      <c r="Z33" s="249"/>
      <c r="AA33" s="101">
        <f>SUMPRODUCT((D5:D34=0)*(D5:D34&lt;&gt;"")*(E5:E34&lt;&gt;"*"))</f>
        <v>4</v>
      </c>
      <c r="AB33" s="102">
        <f>SUMPRODUCT((D5:D34=0)*(D5:D34&lt;&gt;"")*(E5:E34&lt;&gt;"*")*(F5:F34=1))</f>
        <v>1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9.1428571428571423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1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13:G34 G5:G11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topLeftCell="B1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96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223</v>
      </c>
      <c r="B5" s="27"/>
      <c r="C5" s="53">
        <v>10</v>
      </c>
      <c r="D5" s="43">
        <v>2</v>
      </c>
      <c r="E5" s="54" t="s">
        <v>213</v>
      </c>
      <c r="F5" s="55">
        <v>2</v>
      </c>
      <c r="G5" s="56" t="s">
        <v>228</v>
      </c>
      <c r="H5" s="57"/>
      <c r="I5" s="58"/>
      <c r="K5" s="59">
        <v>1</v>
      </c>
      <c r="L5" s="58">
        <v>0</v>
      </c>
      <c r="M5" s="58">
        <v>14</v>
      </c>
      <c r="N5" s="58">
        <v>1</v>
      </c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2</v>
      </c>
      <c r="X5" s="63">
        <f>COUNTA(D5:D34)</f>
        <v>2</v>
      </c>
      <c r="Y5" s="63">
        <f>COUNTA(E5:E34)</f>
        <v>1</v>
      </c>
      <c r="Z5" s="64">
        <f>IF(X5=0,"-",SUM(D5:D34))</f>
        <v>4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2*(2)</v>
      </c>
      <c r="AB5" s="283"/>
      <c r="AC5" s="273">
        <f>IF($X5-$Y5,$Z5/($X5-$Y5),"-")</f>
        <v>4</v>
      </c>
      <c r="AD5" s="274"/>
      <c r="AE5" s="65">
        <f>IF(SUM($F$5:$F$43),($Z5/(SUM($F$5:$F$43))*100),"-")</f>
        <v>100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244</v>
      </c>
      <c r="B6" s="67"/>
      <c r="C6" s="53">
        <v>8</v>
      </c>
      <c r="D6" s="43">
        <v>2</v>
      </c>
      <c r="E6" s="54"/>
      <c r="F6" s="55">
        <v>2</v>
      </c>
      <c r="G6" s="56" t="s">
        <v>237</v>
      </c>
      <c r="H6" s="58"/>
      <c r="I6" s="58"/>
      <c r="K6" s="70">
        <v>1</v>
      </c>
      <c r="L6" s="58">
        <v>0</v>
      </c>
      <c r="M6" s="58">
        <v>8</v>
      </c>
      <c r="N6" s="58">
        <v>0</v>
      </c>
      <c r="O6" s="60"/>
      <c r="P6" s="61"/>
      <c r="Q6" s="61">
        <v>3</v>
      </c>
      <c r="R6" s="60"/>
      <c r="S6" s="58"/>
      <c r="T6" s="58"/>
      <c r="U6" s="58"/>
      <c r="V6" s="69">
        <f>SUM($D$5:$D6)/(COUNTA($D$5:$D6)-COUNTA($E$5:$E6))</f>
        <v>4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4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4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4</v>
      </c>
      <c r="W9" s="78">
        <f t="array" ref="W9">IF(SUM(K5:K34)=0,"-",SUM(INT(K5:K34))+INT(ROUND(SUM(K5:K34-INT(K5:K34)),1)/0.6)+MOD(ROUND(SUM(K5:K34-INT(K5:K34)),1),0.6))</f>
        <v>2</v>
      </c>
      <c r="X9" s="79">
        <f>IF($W$9="-","-",SUM(L5:L34))</f>
        <v>0</v>
      </c>
      <c r="Y9" s="79">
        <f>IF($W$9="-","-",SUM(M5:M34))</f>
        <v>22</v>
      </c>
      <c r="Z9" s="64">
        <f>IF($W$9="-","-",SUM(N5:N34))</f>
        <v>1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1/14(1)</v>
      </c>
      <c r="AB9" s="272"/>
      <c r="AC9" s="273">
        <f>IF($Z$9="-","-",IF($Z$9=0,"-",$Y$9/$Z$9))</f>
        <v>22</v>
      </c>
      <c r="AD9" s="274"/>
      <c r="AE9" s="80">
        <f>IF(ISERROR(ROUND((INT(W9)*6+((W9-INT(W9))*10))/Z9,2)),"-",ROUND((INT(W9)*6+((W9-INT(W9))*10))/Z9,2))</f>
        <v>12</v>
      </c>
      <c r="AF9" s="81">
        <f>IF(ISERROR(ROUND(Y9/(INT(W9)*6+((W9-INT(W9))*10))*6,2)),"-",ROUND(Y9/(INT(W9)*6+((W9-INT(W9))*10))*6,2))</f>
        <v>11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4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4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2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4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4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>
        <f t="shared" si="0"/>
        <v>1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4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4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4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4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4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4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4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4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4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4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4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4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4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4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4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4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4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4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4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4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4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3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9">
    <mergeCell ref="AK3:AM3"/>
    <mergeCell ref="AA8:AB8"/>
    <mergeCell ref="AC8:AD8"/>
    <mergeCell ref="S1:U1"/>
    <mergeCell ref="C3:I3"/>
    <mergeCell ref="K3:Q3"/>
    <mergeCell ref="S3:U3"/>
    <mergeCell ref="W3:AI3"/>
    <mergeCell ref="AA4:AB4"/>
    <mergeCell ref="AC4:AD4"/>
    <mergeCell ref="AA5:AB5"/>
    <mergeCell ref="AC5:AD5"/>
    <mergeCell ref="W7:AG7"/>
    <mergeCell ref="AA9:AB9"/>
    <mergeCell ref="AC9:AD9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34:Z34"/>
    <mergeCell ref="W27:AB27"/>
    <mergeCell ref="AA28:AB28"/>
    <mergeCell ref="Y29:Z29"/>
    <mergeCell ref="AA29:AB29"/>
    <mergeCell ref="W30:Z30"/>
    <mergeCell ref="AA30:AB30"/>
    <mergeCell ref="W31:Z31"/>
    <mergeCell ref="AA31:AB31"/>
    <mergeCell ref="W32:Z32"/>
    <mergeCell ref="AA32:AB32"/>
    <mergeCell ref="W33:Z33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54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221</v>
      </c>
      <c r="B5" s="27"/>
      <c r="C5" s="53"/>
      <c r="D5" s="43"/>
      <c r="E5" s="54"/>
      <c r="F5" s="55"/>
      <c r="G5" s="56"/>
      <c r="H5" s="57"/>
      <c r="I5" s="58"/>
      <c r="K5" s="59">
        <v>1.4</v>
      </c>
      <c r="L5" s="58">
        <v>0</v>
      </c>
      <c r="M5" s="58">
        <v>2</v>
      </c>
      <c r="N5" s="58">
        <v>2</v>
      </c>
      <c r="O5" s="60"/>
      <c r="P5" s="61"/>
      <c r="Q5" s="61"/>
      <c r="R5" s="60"/>
      <c r="S5" s="58"/>
      <c r="T5" s="58"/>
      <c r="U5" s="58">
        <v>1</v>
      </c>
      <c r="V5" s="62" t="e">
        <f>SUM($D$5:$D5)/(COUNTA($D$5:$D5)-COUNTA($E$5:$E5))</f>
        <v>#DIV/0!</v>
      </c>
      <c r="W5" s="63">
        <f>COUNTA(A5:A34)</f>
        <v>4</v>
      </c>
      <c r="X5" s="63">
        <f>COUNTA(D5:D34)</f>
        <v>0</v>
      </c>
      <c r="Y5" s="63">
        <f>COUNTA(E5:E34)</f>
        <v>0</v>
      </c>
      <c r="Z5" s="64" t="str">
        <f>IF(X5=0,"-",SUM(D5:D34))</f>
        <v>-</v>
      </c>
      <c r="AA5" s="283">
        <f t="array" ref="AA5">IF(X5,(MAX(D5:D34)&amp;IF(SUM((D5:D34=MAX(D5:D34))*(E5:E34&lt;&gt;"")),"*","")&amp;"("&amp;MIN(IF(D5:D34&amp;E5:E34=MAX(D5:D34)&amp;IF(SUM((D5:D34=MAX(D5:D34))*(E5:E34&lt;&gt;"")),"*",""),F5:F34))&amp;")"),0)</f>
        <v>0</v>
      </c>
      <c r="AB5" s="283"/>
      <c r="AC5" s="273" t="str">
        <f>IF($X5-$Y5,$Z5/($X5-$Y5),"-")</f>
        <v>-</v>
      </c>
      <c r="AD5" s="274"/>
      <c r="AE5" s="65" t="str">
        <f>IF(SUM($F$5:$F$43),($Z5/(SUM($F$5:$F$43))*100),"-")</f>
        <v>-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218</v>
      </c>
      <c r="B6" s="67"/>
      <c r="C6" s="53"/>
      <c r="D6" s="43"/>
      <c r="E6" s="54"/>
      <c r="F6" s="55"/>
      <c r="G6" s="56"/>
      <c r="H6" s="58"/>
      <c r="I6" s="58"/>
      <c r="K6" s="70">
        <v>1.2</v>
      </c>
      <c r="L6" s="58">
        <v>0</v>
      </c>
      <c r="M6" s="58">
        <v>3</v>
      </c>
      <c r="N6" s="58">
        <v>1</v>
      </c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230</v>
      </c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227</v>
      </c>
      <c r="B8" s="67"/>
      <c r="C8" s="53"/>
      <c r="D8" s="43"/>
      <c r="E8" s="54"/>
      <c r="F8" s="55"/>
      <c r="G8" s="56"/>
      <c r="H8" s="58"/>
      <c r="I8" s="58"/>
      <c r="K8" s="70">
        <v>5</v>
      </c>
      <c r="L8" s="58">
        <v>0</v>
      </c>
      <c r="M8" s="58">
        <v>27</v>
      </c>
      <c r="N8" s="70">
        <v>0</v>
      </c>
      <c r="O8" s="72"/>
      <c r="P8" s="73"/>
      <c r="Q8" s="73"/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 t="e">
        <f>SUM($D$5:$D9)/(COUNTA($D$5:$D9)-COUNTA($E$5:$E9))</f>
        <v>#DIV/0!</v>
      </c>
      <c r="W9" s="78">
        <f t="array" ref="W9">IF(SUM(K5:K34)=0,"-",SUM(INT(K5:K34))+INT(ROUND(SUM(K5:K34-INT(K5:K34)),1)/0.6)+MOD(ROUND(SUM(K5:K34-INT(K5:K34)),1),0.6))</f>
        <v>8</v>
      </c>
      <c r="X9" s="79">
        <f>IF($W$9="-","-",SUM(L5:L34))</f>
        <v>0</v>
      </c>
      <c r="Y9" s="79">
        <f>IF($W$9="-","-",SUM(M5:M34))</f>
        <v>32</v>
      </c>
      <c r="Z9" s="64">
        <f>IF($W$9="-","-",SUM(N5:N34))</f>
        <v>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2/2(1.4)</v>
      </c>
      <c r="AB9" s="272"/>
      <c r="AC9" s="273">
        <f>IF($Z$9="-","-",IF($Z$9=0,"-",$Y$9/$Z$9))</f>
        <v>10.666666666666666</v>
      </c>
      <c r="AD9" s="274"/>
      <c r="AE9" s="80">
        <f>IF(ISERROR(ROUND((INT(W9)*6+((W9-INT(W9))*10))/Z9,2)),"-",ROUND((INT(W9)*6+((W9-INT(W9))*10))/Z9,2))</f>
        <v>16</v>
      </c>
      <c r="AF9" s="81">
        <f>IF(ISERROR(ROUND(Y9/(INT(W9)*6+((W9-INT(W9))*10))*6,2)),"-",ROUND(Y9/(INT(W9)*6+((W9-INT(W9))*10))*6,2))</f>
        <v>4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 t="e">
        <f>SUM($D$5:$D11)/(COUNTA($D$5:$D11)-COUNTA($E$5:$E11))</f>
        <v>#DIV/0!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 t="e">
        <f>SUM($D$5:$D12)/(COUNTA($D$5:$D12)-COUNTA($E$5:$E12))</f>
        <v>#DIV/0!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 t="e">
        <f>SUM($D$5:$D13)/(COUNTA($D$5:$D13)-COUNTA($E$5:$E13))</f>
        <v>#DIV/0!</v>
      </c>
      <c r="W13" s="63">
        <f>SUM(S5:S34)</f>
        <v>0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 t="e">
        <f>SUM($D$5:$D14)/(COUNTA($D$5:$D14)-COUNTA($E$5:$E14))</f>
        <v>#DIV/0!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 t="e">
        <f>SUM($D$5:$D15)/(COUNTA($D$5:$D15)-COUNTA($E$5:$E15))</f>
        <v>#DIV/0!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 t="e">
        <f>SUM($D$5:$D16)/(COUNTA($D$5:$D16)-COUNTA($E$5:$E16))</f>
        <v>#DIV/0!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 t="e">
        <f>SUM($D$5:$D17)/(COUNTA($D$5:$D17)-COUNTA($E$5:$E17))</f>
        <v>#DIV/0!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 t="e">
        <f>SUM($D$5:$D18)/(COUNTA($D$5:$D18)-COUNTA($E$5:$E18))</f>
        <v>#DIV/0!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 t="e">
        <f>SUM($D$5:$D19)/(COUNTA($D$5:$D19)-COUNTA($E$5:$E19))</f>
        <v>#DIV/0!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 t="e">
        <f>SUM($D$5:$D20)/(COUNTA($D$5:$D20)-COUNTA($E$5:$E20))</f>
        <v>#DIV/0!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 t="e">
        <f>SUM($D$5:$D21)/(COUNTA($D$5:$D21)-COUNTA($E$5:$E21))</f>
        <v>#DIV/0!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 t="e">
        <f>SUM($D$5:$D22)/(COUNTA($D$5:$D22)-COUNTA($E$5:$E22))</f>
        <v>#DIV/0!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 t="e">
        <f>SUM($D$5:$D23)/(COUNTA($D$5:$D23)-COUNTA($E$5:$E23))</f>
        <v>#DIV/0!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 t="e">
        <f>SUM($D$5:$D24)/(COUNTA($D$5:$D24)-COUNTA($E$5:$E24))</f>
        <v>#DIV/0!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 t="e">
        <f>SUM($D$5:$D25)/(COUNTA($D$5:$D25)-COUNTA($E$5:$E25))</f>
        <v>#DIV/0!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 t="e">
        <f>SUM($D$5:$D26)/(COUNTA($D$5:$D26)-COUNTA($E$5:$E26))</f>
        <v>#DIV/0!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 t="e">
        <f>SUM($D$5:$D27)/(COUNTA($D$5:$D27)-COUNTA($E$5:$E27))</f>
        <v>#DIV/0!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 t="e">
        <f>SUM($D$5:$D28)/(COUNTA($D$5:$D28)-COUNTA($E$5:$E28))</f>
        <v>#DIV/0!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 t="e">
        <f>SUM($D$5:$D29)/(COUNTA($D$5:$D29)-COUNTA($E$5:$E29))</f>
        <v>#DIV/0!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 t="e">
        <f>SUM($D$5:$D30)/(COUNTA($D$5:$D30)-COUNTA($E$5:$E30))</f>
        <v>#DIV/0!</v>
      </c>
      <c r="W30" s="250" t="s">
        <v>256</v>
      </c>
      <c r="X30" s="248"/>
      <c r="Y30" s="248"/>
      <c r="Z30" s="249"/>
      <c r="AA30" s="251" t="str">
        <f>IF($Z$5="-","-",IF($Z$5=0,"-",($AF$5*4+$AG$5*6)/$Z$5))</f>
        <v>-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 t="e">
        <f>SUM($D$5:$D31)/(COUNTA($D$5:$D31)-COUNTA($E$5:$E31))</f>
        <v>#DIV/0!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 t="e">
        <f>SUM($D$5:$D32)/(COUNTA($D$5:$D32)-COUNTA($E$5:$E32))</f>
        <v>#DIV/0!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 t="e">
        <f>SUM($D$5:$D33)/(COUNTA($D$5:$D33)-COUNTA($E$5:$E33))</f>
        <v>#DIV/0!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 t="e">
        <f>SUM($D$5:$D34)/(COUNTA($D$5:$D34)-COUNTA($E$5:$E34))</f>
        <v>#DIV/0!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56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233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>
        <v>1</v>
      </c>
      <c r="T5" s="58"/>
      <c r="U5" s="58"/>
      <c r="V5" s="62" t="e">
        <f>SUM($D$5:$D5)/(COUNTA($D$5:$D5)-COUNTA($E$5:$E5))</f>
        <v>#DIV/0!</v>
      </c>
      <c r="W5" s="63">
        <f>COUNTA(A5:A34)</f>
        <v>5</v>
      </c>
      <c r="X5" s="63">
        <f>COUNTA(D5:D34)</f>
        <v>4</v>
      </c>
      <c r="Y5" s="63">
        <f>COUNTA(E5:E34)</f>
        <v>1</v>
      </c>
      <c r="Z5" s="64">
        <f>IF(X5=0,"-",SUM(D5:D34))</f>
        <v>7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5*(14)</v>
      </c>
      <c r="AB5" s="283"/>
      <c r="AC5" s="273">
        <f>IF($X5-$Y5,$Z5/($X5-$Y5),"-")</f>
        <v>2.3333333333333335</v>
      </c>
      <c r="AD5" s="274"/>
      <c r="AE5" s="65">
        <f>IF(SUM($F$5:$F$43),($Z5/(SUM($F$5:$F$43))*100),"-")</f>
        <v>28.000000000000004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244</v>
      </c>
      <c r="B6" s="67"/>
      <c r="C6" s="53">
        <v>4</v>
      </c>
      <c r="D6" s="43">
        <v>0</v>
      </c>
      <c r="E6" s="54"/>
      <c r="F6" s="55">
        <v>5</v>
      </c>
      <c r="G6" s="56" t="s">
        <v>246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0</v>
      </c>
      <c r="Z6" s="34"/>
      <c r="AK6" s="66" t="s">
        <v>222</v>
      </c>
      <c r="AL6" s="59">
        <f>IF(COUNTIF($C$5:$C$34,$AK6)=0,"-",COUNTIF($C$5:$C$34,$AK6))</f>
        <v>1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0</v>
      </c>
    </row>
    <row r="7" spans="1:39" x14ac:dyDescent="0.2">
      <c r="A7" s="52" t="s">
        <v>247</v>
      </c>
      <c r="B7" s="67"/>
      <c r="C7" s="53">
        <v>4</v>
      </c>
      <c r="D7" s="43">
        <v>5</v>
      </c>
      <c r="E7" s="54" t="s">
        <v>213</v>
      </c>
      <c r="F7" s="55">
        <v>14</v>
      </c>
      <c r="G7" s="58" t="s">
        <v>228</v>
      </c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5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5</v>
      </c>
    </row>
    <row r="8" spans="1:39" x14ac:dyDescent="0.2">
      <c r="A8" s="52" t="s">
        <v>227</v>
      </c>
      <c r="B8" s="67"/>
      <c r="C8" s="53">
        <v>5</v>
      </c>
      <c r="D8" s="43">
        <v>2</v>
      </c>
      <c r="E8" s="54"/>
      <c r="F8" s="55">
        <v>2</v>
      </c>
      <c r="G8" s="56" t="s">
        <v>224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>
        <v>1</v>
      </c>
      <c r="T8" s="58"/>
      <c r="U8" s="58"/>
      <c r="V8" s="62">
        <f>SUM($D$5:$D8)/(COUNTA($D$5:$D8)-COUNTA($E$5:$E8))</f>
        <v>3.5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2</v>
      </c>
    </row>
    <row r="9" spans="1:39" x14ac:dyDescent="0.2">
      <c r="A9" s="52" t="s">
        <v>240</v>
      </c>
      <c r="B9" s="75"/>
      <c r="C9" s="76">
        <v>3</v>
      </c>
      <c r="D9" s="77">
        <v>0</v>
      </c>
      <c r="E9" s="54"/>
      <c r="F9" s="55">
        <v>4</v>
      </c>
      <c r="G9" s="56" t="s">
        <v>237</v>
      </c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2.3333333333333335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2.3333333333333335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2.3333333333333335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2.3333333333333335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2.3333333333333335</v>
      </c>
      <c r="W13" s="63">
        <f>SUM(S5:S34)</f>
        <v>2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2.3333333333333335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2.3333333333333335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2.3333333333333335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2.3333333333333335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2.3333333333333335</v>
      </c>
      <c r="W18" s="253" t="s">
        <v>224</v>
      </c>
      <c r="X18" s="254"/>
      <c r="Y18" s="255"/>
      <c r="Z18" s="88">
        <f>COUNTIF($G$5:$G$34,W18)</f>
        <v>1</v>
      </c>
      <c r="AA18" s="256">
        <f t="shared" si="2"/>
        <v>0.25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2.3333333333333335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2.3333333333333335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0.25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2.3333333333333335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2.3333333333333335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0.25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2.3333333333333335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2.3333333333333335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2.3333333333333335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2.3333333333333335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2.3333333333333335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2.3333333333333335</v>
      </c>
      <c r="W28" s="94" t="s">
        <v>254</v>
      </c>
      <c r="X28" s="95"/>
      <c r="Y28" s="95"/>
      <c r="Z28" s="96"/>
      <c r="AA28" s="261">
        <f>IF(W5=0,"-",$W$13/$W$5)</f>
        <v>0.4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2.3333333333333335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2.3333333333333335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2.3333333333333335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2.3333333333333335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2.3333333333333335</v>
      </c>
      <c r="W33" s="247" t="s">
        <v>259</v>
      </c>
      <c r="X33" s="248"/>
      <c r="Y33" s="248"/>
      <c r="Z33" s="249"/>
      <c r="AA33" s="101">
        <f>SUMPRODUCT((D5:D34=0)*(D5:D34&lt;&gt;"")*(E5:E34&lt;&gt;"*"))</f>
        <v>2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2.3333333333333335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57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223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5</v>
      </c>
      <c r="X5" s="63">
        <f>COUNTA(D5:D34)</f>
        <v>2</v>
      </c>
      <c r="Y5" s="63">
        <f>COUNTA(E5:E34)</f>
        <v>0</v>
      </c>
      <c r="Z5" s="64">
        <f>IF(X5=0,"-",SUM(D5:D34))</f>
        <v>8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8(13)</v>
      </c>
      <c r="AB5" s="283"/>
      <c r="AC5" s="273">
        <f>IF($X5-$Y5,$Z5/($X5-$Y5),"-")</f>
        <v>4</v>
      </c>
      <c r="AD5" s="274"/>
      <c r="AE5" s="65">
        <f>IF(SUM($F$5:$F$43),($Z5/(SUM($F$5:$F$43))*100),"-")</f>
        <v>57.142857142857139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240</v>
      </c>
      <c r="B6" s="67"/>
      <c r="C6" s="53">
        <v>5</v>
      </c>
      <c r="D6" s="43">
        <v>0</v>
      </c>
      <c r="E6" s="54"/>
      <c r="F6" s="55">
        <v>1</v>
      </c>
      <c r="G6" s="56" t="s">
        <v>237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>
        <v>1</v>
      </c>
      <c r="T6" s="58"/>
      <c r="U6" s="58"/>
      <c r="V6" s="69">
        <f>SUM($D$5:$D6)/(COUNTA($D$5:$D6)-COUNTA($E$5:$E6))</f>
        <v>0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218</v>
      </c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0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1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8</v>
      </c>
    </row>
    <row r="8" spans="1:39" x14ac:dyDescent="0.2">
      <c r="A8" s="52" t="s">
        <v>240</v>
      </c>
      <c r="B8" s="67"/>
      <c r="C8" s="53">
        <v>4</v>
      </c>
      <c r="D8" s="43">
        <v>8</v>
      </c>
      <c r="E8" s="54"/>
      <c r="F8" s="55">
        <v>13</v>
      </c>
      <c r="G8" s="56" t="s">
        <v>237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4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0</v>
      </c>
    </row>
    <row r="9" spans="1:39" x14ac:dyDescent="0.2">
      <c r="A9" s="52" t="s">
        <v>227</v>
      </c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4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4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4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4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4</v>
      </c>
      <c r="W13" s="63">
        <f>SUM(S5:S34)</f>
        <v>1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4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4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4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4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4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4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4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4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4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4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4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4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4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4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4</v>
      </c>
      <c r="W28" s="94" t="s">
        <v>254</v>
      </c>
      <c r="X28" s="95"/>
      <c r="Y28" s="95"/>
      <c r="Z28" s="96"/>
      <c r="AA28" s="261">
        <f>IF(W5=0,"-",$W$13/$W$5)</f>
        <v>0.2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4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4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4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4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4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1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4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58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221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>
        <v>2</v>
      </c>
      <c r="T5" s="58"/>
      <c r="U5" s="58"/>
      <c r="V5" s="62" t="e">
        <f>SUM($D$5:$D5)/(COUNTA($D$5:$D5)-COUNTA($E$5:$E5))</f>
        <v>#DIV/0!</v>
      </c>
      <c r="W5" s="63">
        <f>COUNTA(A5:A34)</f>
        <v>16</v>
      </c>
      <c r="X5" s="63">
        <f>COUNTA(D5:D34)</f>
        <v>5</v>
      </c>
      <c r="Y5" s="63">
        <f>COUNTA(E5:E34)</f>
        <v>3</v>
      </c>
      <c r="Z5" s="64">
        <f>IF(X5=0,"-",SUM(D5:D34))</f>
        <v>19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7*(14)</v>
      </c>
      <c r="AB5" s="283"/>
      <c r="AC5" s="273">
        <f>IF($X5-$Y5,$Z5/($X5-$Y5),"-")</f>
        <v>9.5</v>
      </c>
      <c r="AD5" s="274"/>
      <c r="AE5" s="65">
        <f>IF(SUM($F$5:$F$43),($Z5/(SUM($F$5:$F$43))*100),"-")</f>
        <v>63.333333333333329</v>
      </c>
      <c r="AF5" s="63">
        <f>SUM(H5:H34)</f>
        <v>1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223</v>
      </c>
      <c r="B6" s="67"/>
      <c r="C6" s="53">
        <v>9</v>
      </c>
      <c r="D6" s="43">
        <v>5</v>
      </c>
      <c r="E6" s="54" t="s">
        <v>213</v>
      </c>
      <c r="F6" s="55">
        <v>5</v>
      </c>
      <c r="G6" s="56" t="s">
        <v>228</v>
      </c>
      <c r="H6" s="58"/>
      <c r="I6" s="58"/>
      <c r="K6" s="70">
        <v>3</v>
      </c>
      <c r="L6" s="58">
        <v>0</v>
      </c>
      <c r="M6" s="58">
        <v>17</v>
      </c>
      <c r="N6" s="58">
        <v>1</v>
      </c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262</v>
      </c>
      <c r="B7" s="67"/>
      <c r="C7" s="53"/>
      <c r="D7" s="43"/>
      <c r="E7" s="54"/>
      <c r="F7" s="55"/>
      <c r="G7" s="58"/>
      <c r="H7" s="58"/>
      <c r="I7" s="58"/>
      <c r="K7" s="70">
        <v>4</v>
      </c>
      <c r="L7" s="58">
        <v>1</v>
      </c>
      <c r="M7" s="58">
        <v>18</v>
      </c>
      <c r="N7" s="58">
        <v>2</v>
      </c>
      <c r="O7" s="60"/>
      <c r="P7" s="61">
        <v>2</v>
      </c>
      <c r="Q7" s="61">
        <v>2</v>
      </c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227</v>
      </c>
      <c r="B8" s="67"/>
      <c r="C8" s="53"/>
      <c r="D8" s="43"/>
      <c r="E8" s="54"/>
      <c r="F8" s="55"/>
      <c r="G8" s="56"/>
      <c r="H8" s="58"/>
      <c r="I8" s="58"/>
      <c r="K8" s="70">
        <v>4</v>
      </c>
      <c r="L8" s="58">
        <v>0</v>
      </c>
      <c r="M8" s="58">
        <v>34</v>
      </c>
      <c r="N8" s="70">
        <v>1</v>
      </c>
      <c r="O8" s="72"/>
      <c r="P8" s="73">
        <v>1</v>
      </c>
      <c r="Q8" s="73">
        <v>5</v>
      </c>
      <c r="R8" s="60"/>
      <c r="S8" s="58">
        <v>1</v>
      </c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230</v>
      </c>
      <c r="B9" s="75"/>
      <c r="C9" s="76"/>
      <c r="D9" s="77"/>
      <c r="E9" s="54"/>
      <c r="F9" s="55"/>
      <c r="G9" s="56"/>
      <c r="H9" s="58"/>
      <c r="I9" s="58"/>
      <c r="K9" s="70">
        <v>4</v>
      </c>
      <c r="L9" s="58">
        <v>0</v>
      </c>
      <c r="M9" s="58">
        <v>21</v>
      </c>
      <c r="N9" s="58">
        <v>0</v>
      </c>
      <c r="O9" s="60"/>
      <c r="P9" s="61"/>
      <c r="Q9" s="61"/>
      <c r="R9" s="60"/>
      <c r="S9" s="58">
        <v>1</v>
      </c>
      <c r="T9" s="58"/>
      <c r="U9" s="58"/>
      <c r="V9" s="62" t="e">
        <f>SUM($D$5:$D9)/(COUNTA($D$5:$D9)-COUNTA($E$5:$E9))</f>
        <v>#DIV/0!</v>
      </c>
      <c r="W9" s="78">
        <f t="array" ref="W9">IF(SUM(K5:K34)=0,"-",SUM(INT(K5:K34))+INT(ROUND(SUM(K5:K34-INT(K5:K34)),1)/0.6)+MOD(ROUND(SUM(K5:K34-INT(K5:K34)),1),0.6))</f>
        <v>32</v>
      </c>
      <c r="X9" s="79">
        <f>IF($W$9="-","-",SUM(L5:L34))</f>
        <v>2</v>
      </c>
      <c r="Y9" s="79">
        <f>IF($W$9="-","-",SUM(M5:M34))</f>
        <v>222</v>
      </c>
      <c r="Z9" s="64">
        <f>IF($W$9="-","-",SUM(N5:N34))</f>
        <v>6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2/7(2)</v>
      </c>
      <c r="AB9" s="272"/>
      <c r="AC9" s="273">
        <f>IF($Z$9="-","-",IF($Z$9=0,"-",$Y$9/$Z$9))</f>
        <v>37</v>
      </c>
      <c r="AD9" s="274"/>
      <c r="AE9" s="80">
        <f>IF(ISERROR(ROUND((INT(W9)*6+((W9-INT(W9))*10))/Z9,2)),"-",ROUND((INT(W9)*6+((W9-INT(W9))*10))/Z9,2))</f>
        <v>32</v>
      </c>
      <c r="AF9" s="81">
        <f>IF(ISERROR(ROUND(Y9/(INT(W9)*6+((W9-INT(W9))*10))*6,2)),"-",ROUND(Y9/(INT(W9)*6+((W9-INT(W9))*10))*6,2))</f>
        <v>6.94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233</v>
      </c>
      <c r="B10" s="67"/>
      <c r="C10" s="53"/>
      <c r="D10" s="77"/>
      <c r="E10" s="54"/>
      <c r="F10" s="55"/>
      <c r="G10" s="56"/>
      <c r="H10" s="58"/>
      <c r="I10" s="58"/>
      <c r="K10" s="70">
        <v>1</v>
      </c>
      <c r="L10" s="58">
        <v>0</v>
      </c>
      <c r="M10" s="58">
        <v>17</v>
      </c>
      <c r="N10" s="58">
        <v>0</v>
      </c>
      <c r="O10" s="60"/>
      <c r="P10" s="61"/>
      <c r="Q10" s="61">
        <v>4</v>
      </c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236</v>
      </c>
      <c r="B11" s="67"/>
      <c r="C11" s="53">
        <v>10</v>
      </c>
      <c r="D11" s="77">
        <v>0</v>
      </c>
      <c r="E11" s="54"/>
      <c r="F11" s="61">
        <v>1</v>
      </c>
      <c r="G11" s="57" t="s">
        <v>241</v>
      </c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 t="s">
        <v>223</v>
      </c>
      <c r="B12" s="67"/>
      <c r="C12" s="53"/>
      <c r="D12" s="77"/>
      <c r="E12" s="54"/>
      <c r="F12" s="55"/>
      <c r="G12" s="56"/>
      <c r="H12" s="58"/>
      <c r="I12" s="58"/>
      <c r="K12" s="70">
        <v>2</v>
      </c>
      <c r="L12" s="58">
        <v>0</v>
      </c>
      <c r="M12" s="58">
        <v>16</v>
      </c>
      <c r="N12" s="58">
        <v>0</v>
      </c>
      <c r="O12" s="60"/>
      <c r="P12" s="61">
        <v>1</v>
      </c>
      <c r="Q12" s="61">
        <v>3</v>
      </c>
      <c r="R12" s="60"/>
      <c r="S12" s="58"/>
      <c r="T12" s="58"/>
      <c r="U12" s="58"/>
      <c r="V12" s="62">
        <f>SUM($D$5:$D12)/(COUNTA($D$5:$D12)-COUNTA($E$5:$E12))</f>
        <v>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2</v>
      </c>
      <c r="AM12" s="51">
        <f t="shared" si="1"/>
        <v>9</v>
      </c>
    </row>
    <row r="13" spans="1:39" x14ac:dyDescent="0.2">
      <c r="A13" s="52" t="s">
        <v>245</v>
      </c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5</v>
      </c>
      <c r="W13" s="63">
        <f>SUM(S5:S34)</f>
        <v>6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>
        <f t="shared" si="0"/>
        <v>2</v>
      </c>
      <c r="AM13" s="51">
        <f t="shared" si="1"/>
        <v>7</v>
      </c>
    </row>
    <row r="14" spans="1:39" x14ac:dyDescent="0.2">
      <c r="A14" s="52" t="s">
        <v>247</v>
      </c>
      <c r="B14" s="75"/>
      <c r="C14" s="76"/>
      <c r="D14" s="43"/>
      <c r="E14" s="54"/>
      <c r="F14" s="55"/>
      <c r="G14" s="58"/>
      <c r="H14" s="58"/>
      <c r="I14" s="58"/>
      <c r="K14" s="70">
        <v>4</v>
      </c>
      <c r="L14" s="58">
        <v>0</v>
      </c>
      <c r="M14" s="58">
        <v>42</v>
      </c>
      <c r="N14" s="58">
        <v>0</v>
      </c>
      <c r="O14" s="60"/>
      <c r="P14" s="61">
        <v>5</v>
      </c>
      <c r="Q14" s="61">
        <v>5</v>
      </c>
      <c r="R14" s="60"/>
      <c r="S14" s="58">
        <v>1</v>
      </c>
      <c r="T14" s="58"/>
      <c r="U14" s="58"/>
      <c r="V14" s="69">
        <f>SUM($D$5:$D14)/(COUNTA($D$5:$D14)-COUNTA($E$5:$E14))</f>
        <v>5</v>
      </c>
      <c r="AK14" s="66" t="s">
        <v>242</v>
      </c>
      <c r="AL14" s="59">
        <f t="shared" si="0"/>
        <v>1</v>
      </c>
      <c r="AM14" s="51" t="str">
        <f t="shared" si="1"/>
        <v>-</v>
      </c>
    </row>
    <row r="15" spans="1:39" x14ac:dyDescent="0.2">
      <c r="A15" s="52" t="s">
        <v>230</v>
      </c>
      <c r="B15" s="75"/>
      <c r="C15" s="76">
        <v>9</v>
      </c>
      <c r="D15" s="77">
        <v>4</v>
      </c>
      <c r="E15" s="54"/>
      <c r="F15" s="55">
        <v>6</v>
      </c>
      <c r="G15" s="56" t="s">
        <v>246</v>
      </c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4.5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227</v>
      </c>
      <c r="B16" s="75"/>
      <c r="C16" s="76">
        <v>10</v>
      </c>
      <c r="D16" s="77">
        <v>7</v>
      </c>
      <c r="E16" s="54" t="s">
        <v>213</v>
      </c>
      <c r="F16" s="55">
        <v>14</v>
      </c>
      <c r="G16" s="56" t="s">
        <v>228</v>
      </c>
      <c r="H16" s="58">
        <v>1</v>
      </c>
      <c r="I16" s="58"/>
      <c r="K16" s="70">
        <v>2</v>
      </c>
      <c r="L16" s="58">
        <v>1</v>
      </c>
      <c r="M16" s="58">
        <v>7</v>
      </c>
      <c r="N16" s="58">
        <v>2</v>
      </c>
      <c r="O16" s="60"/>
      <c r="P16" s="61"/>
      <c r="Q16" s="61">
        <v>1</v>
      </c>
      <c r="R16" s="60"/>
      <c r="S16" s="58"/>
      <c r="T16" s="58"/>
      <c r="U16" s="58"/>
      <c r="V16" s="62">
        <f>SUM($D$5:$D16)/(COUNTA($D$5:$D16)-COUNTA($E$5:$E16))</f>
        <v>8</v>
      </c>
      <c r="W16" s="275" t="s">
        <v>228</v>
      </c>
      <c r="X16" s="276"/>
      <c r="Y16" s="277"/>
      <c r="Z16" s="88">
        <f>COUNTIF($G$5:$G$34,W16)</f>
        <v>3</v>
      </c>
      <c r="AA16" s="256">
        <f>$Z16/MAX(1,$X$5)</f>
        <v>0.6</v>
      </c>
      <c r="AB16" s="257"/>
    </row>
    <row r="17" spans="1:34" x14ac:dyDescent="0.2">
      <c r="A17" s="52" t="s">
        <v>249</v>
      </c>
      <c r="B17" s="75"/>
      <c r="C17" s="76">
        <v>11</v>
      </c>
      <c r="D17" s="77">
        <v>3</v>
      </c>
      <c r="E17" s="54" t="s">
        <v>213</v>
      </c>
      <c r="F17" s="55">
        <v>4</v>
      </c>
      <c r="G17" s="56" t="s">
        <v>228</v>
      </c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9.5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 t="s">
        <v>240</v>
      </c>
      <c r="B18" s="75"/>
      <c r="C18" s="76"/>
      <c r="D18" s="77"/>
      <c r="E18" s="54"/>
      <c r="F18" s="55"/>
      <c r="G18" s="56"/>
      <c r="H18" s="58"/>
      <c r="I18" s="58"/>
      <c r="K18" s="70">
        <v>3</v>
      </c>
      <c r="L18" s="58">
        <v>0</v>
      </c>
      <c r="M18" s="58">
        <v>34</v>
      </c>
      <c r="N18" s="58">
        <v>0</v>
      </c>
      <c r="O18" s="60"/>
      <c r="P18" s="61"/>
      <c r="Q18" s="61">
        <v>1</v>
      </c>
      <c r="R18" s="60"/>
      <c r="S18" s="58"/>
      <c r="T18" s="58"/>
      <c r="U18" s="58"/>
      <c r="V18" s="62">
        <f>SUM($D$5:$D18)/(COUNTA($D$5:$D18)-COUNTA($E$5:$E18))</f>
        <v>9.5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 t="s">
        <v>236</v>
      </c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>
        <v>1</v>
      </c>
      <c r="T19" s="58"/>
      <c r="U19" s="58"/>
      <c r="V19" s="62">
        <f>SUM($D$5:$D19)/(COUNTA($D$5:$D19)-COUNTA($E$5:$E19))</f>
        <v>9.5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 t="s">
        <v>227</v>
      </c>
      <c r="B20" s="27"/>
      <c r="C20" s="53"/>
      <c r="D20" s="43"/>
      <c r="E20" s="54"/>
      <c r="F20" s="55"/>
      <c r="G20" s="56"/>
      <c r="H20" s="57"/>
      <c r="I20" s="58"/>
      <c r="K20" s="59">
        <v>5</v>
      </c>
      <c r="L20" s="58">
        <v>0</v>
      </c>
      <c r="M20" s="58">
        <v>16</v>
      </c>
      <c r="N20" s="58">
        <v>0</v>
      </c>
      <c r="O20" s="60"/>
      <c r="P20" s="61"/>
      <c r="Q20" s="61">
        <v>6</v>
      </c>
      <c r="R20" s="60"/>
      <c r="S20" s="58"/>
      <c r="T20" s="58"/>
      <c r="U20" s="58"/>
      <c r="V20" s="62">
        <f>SUM($D$5:$D20)/(COUNTA($D$5:$D20)-COUNTA($E$5:$E20))</f>
        <v>9.5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9.5</v>
      </c>
      <c r="W21" s="253" t="s">
        <v>241</v>
      </c>
      <c r="X21" s="254"/>
      <c r="Y21" s="255"/>
      <c r="Z21" s="88">
        <f t="shared" si="3"/>
        <v>1</v>
      </c>
      <c r="AA21" s="256">
        <f>$Z21/MAX(1,$X$5)</f>
        <v>0.2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9.5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0.2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9.5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9.5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9.5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9.5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9.5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9.5</v>
      </c>
      <c r="W28" s="94" t="s">
        <v>254</v>
      </c>
      <c r="X28" s="95"/>
      <c r="Y28" s="95"/>
      <c r="Z28" s="96"/>
      <c r="AA28" s="261">
        <f>IF(W5=0,"-",$W$13/$W$5)</f>
        <v>0.375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9.5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9.5</v>
      </c>
      <c r="W30" s="250" t="s">
        <v>256</v>
      </c>
      <c r="X30" s="248"/>
      <c r="Y30" s="248"/>
      <c r="Z30" s="249"/>
      <c r="AA30" s="251">
        <f>IF($Z$5="-","-",IF($Z$5=0,"-",($AF$5*4+$AG$5*6)/$Z$5))</f>
        <v>0.21052631578947367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9.5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9.5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9.5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1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9.5</v>
      </c>
      <c r="W34" s="247" t="s">
        <v>260</v>
      </c>
      <c r="X34" s="248"/>
      <c r="Y34" s="248"/>
      <c r="Z34" s="249"/>
      <c r="AA34" s="101">
        <f>SUM(P5:P34)</f>
        <v>9</v>
      </c>
      <c r="AB34" s="102">
        <f>SUM(Q5:Q34)</f>
        <v>27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59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5</v>
      </c>
      <c r="D5" s="43">
        <v>24</v>
      </c>
      <c r="E5" s="54"/>
      <c r="F5" s="55">
        <v>46</v>
      </c>
      <c r="G5" s="56" t="s">
        <v>246</v>
      </c>
      <c r="H5" s="57">
        <v>2</v>
      </c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24</v>
      </c>
      <c r="W5" s="63">
        <f>COUNTA(A5:A34)</f>
        <v>6</v>
      </c>
      <c r="X5" s="63">
        <f>COUNTA(D5:D34)</f>
        <v>6</v>
      </c>
      <c r="Y5" s="63">
        <f>COUNTA(E5:E34)</f>
        <v>0</v>
      </c>
      <c r="Z5" s="64">
        <f>IF(X5=0,"-",SUM(D5:D34))</f>
        <v>99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55(78)</v>
      </c>
      <c r="AB5" s="283"/>
      <c r="AC5" s="273">
        <f>IF($X5-$Y5,$Z5/($X5-$Y5),"-")</f>
        <v>16.5</v>
      </c>
      <c r="AD5" s="274"/>
      <c r="AE5" s="65">
        <f>IF(SUM($F$5:$F$43),($Z5/(SUM($F$5:$F$43))*100),"-")</f>
        <v>60</v>
      </c>
      <c r="AF5" s="63">
        <f>SUM(H5:H34)</f>
        <v>6</v>
      </c>
      <c r="AG5" s="63">
        <f>SUM(I5:I34)</f>
        <v>0</v>
      </c>
      <c r="AH5" s="63">
        <f>COUNTIF($D$5:$D$34,"&gt;=50")-$AI5</f>
        <v>1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4</v>
      </c>
    </row>
    <row r="6" spans="1:39" x14ac:dyDescent="0.2">
      <c r="A6" s="52" t="s">
        <v>223</v>
      </c>
      <c r="B6" s="67"/>
      <c r="C6" s="53">
        <v>3</v>
      </c>
      <c r="D6" s="43">
        <v>8</v>
      </c>
      <c r="E6" s="54"/>
      <c r="F6" s="55">
        <v>12</v>
      </c>
      <c r="G6" s="56" t="s">
        <v>224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16</v>
      </c>
      <c r="Z6" s="34"/>
      <c r="AK6" s="66" t="s">
        <v>222</v>
      </c>
      <c r="AL6" s="59">
        <f>IF(COUNTIF($C$5:$C$34,$AK6)=0,"-",COUNTIF($C$5:$C$34,$AK6))</f>
        <v>3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22</v>
      </c>
    </row>
    <row r="7" spans="1:39" x14ac:dyDescent="0.2">
      <c r="A7" s="52" t="s">
        <v>262</v>
      </c>
      <c r="B7" s="67"/>
      <c r="C7" s="53">
        <v>1</v>
      </c>
      <c r="D7" s="43">
        <v>4</v>
      </c>
      <c r="E7" s="54"/>
      <c r="F7" s="55">
        <v>4</v>
      </c>
      <c r="G7" s="58" t="s">
        <v>237</v>
      </c>
      <c r="H7" s="58">
        <v>1</v>
      </c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12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230</v>
      </c>
      <c r="B8" s="67"/>
      <c r="C8" s="53">
        <v>3</v>
      </c>
      <c r="D8" s="43">
        <v>55</v>
      </c>
      <c r="E8" s="54"/>
      <c r="F8" s="55">
        <v>78</v>
      </c>
      <c r="G8" s="56" t="s">
        <v>237</v>
      </c>
      <c r="H8" s="58">
        <v>3</v>
      </c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22.75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24</v>
      </c>
    </row>
    <row r="9" spans="1:39" x14ac:dyDescent="0.2">
      <c r="A9" s="52" t="s">
        <v>227</v>
      </c>
      <c r="B9" s="75"/>
      <c r="C9" s="76">
        <v>3</v>
      </c>
      <c r="D9" s="77">
        <v>3</v>
      </c>
      <c r="E9" s="54"/>
      <c r="F9" s="55">
        <v>12</v>
      </c>
      <c r="G9" s="56" t="s">
        <v>237</v>
      </c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18.8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>
        <f t="shared" si="0"/>
        <v>1</v>
      </c>
      <c r="AM9" s="51">
        <f t="shared" si="1"/>
        <v>5</v>
      </c>
    </row>
    <row r="10" spans="1:39" x14ac:dyDescent="0.2">
      <c r="A10" s="52" t="s">
        <v>249</v>
      </c>
      <c r="B10" s="67"/>
      <c r="C10" s="53">
        <v>6</v>
      </c>
      <c r="D10" s="77">
        <v>5</v>
      </c>
      <c r="E10" s="54"/>
      <c r="F10" s="55">
        <v>13</v>
      </c>
      <c r="G10" s="56" t="s">
        <v>224</v>
      </c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16.5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16.5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16.5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16.5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16.5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16.5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16.5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16.5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16.5</v>
      </c>
      <c r="W18" s="253" t="s">
        <v>224</v>
      </c>
      <c r="X18" s="254"/>
      <c r="Y18" s="255"/>
      <c r="Z18" s="88">
        <f>COUNTIF($G$5:$G$34,W18)</f>
        <v>2</v>
      </c>
      <c r="AA18" s="256">
        <f t="shared" si="2"/>
        <v>0.33333333333333331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16.5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16.5</v>
      </c>
      <c r="W20" s="253" t="s">
        <v>237</v>
      </c>
      <c r="X20" s="254"/>
      <c r="Y20" s="255"/>
      <c r="Z20" s="88">
        <f t="shared" si="3"/>
        <v>3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16.5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16.5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0.16666666666666666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16.5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16.5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16.5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16.5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16.5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16.5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16.5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39.5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16.5</v>
      </c>
      <c r="W30" s="250" t="s">
        <v>256</v>
      </c>
      <c r="X30" s="248"/>
      <c r="Y30" s="248"/>
      <c r="Z30" s="249"/>
      <c r="AA30" s="251">
        <f>IF($Z$5="-","-",IF($Z$5=0,"-",($AF$5*4+$AG$5*6)/$Z$5))</f>
        <v>0.24242424242424243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16.5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16.5</v>
      </c>
      <c r="W32" s="250" t="s">
        <v>258</v>
      </c>
      <c r="X32" s="248"/>
      <c r="Y32" s="248"/>
      <c r="Z32" s="249"/>
      <c r="AA32" s="251">
        <f>IF(SUM($AH5:$AI5),$AI5/SUM($AH5:$AI5),"-")</f>
        <v>0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16.5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16.5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61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230</v>
      </c>
      <c r="B5" s="27"/>
      <c r="C5" s="53">
        <v>9</v>
      </c>
      <c r="D5" s="43">
        <v>8</v>
      </c>
      <c r="E5" s="54" t="s">
        <v>213</v>
      </c>
      <c r="F5" s="55">
        <v>9</v>
      </c>
      <c r="G5" s="56" t="s">
        <v>228</v>
      </c>
      <c r="H5" s="57"/>
      <c r="I5" s="58"/>
      <c r="K5" s="59">
        <v>8</v>
      </c>
      <c r="L5" s="58">
        <v>0</v>
      </c>
      <c r="M5" s="58">
        <v>47</v>
      </c>
      <c r="N5" s="58">
        <v>2</v>
      </c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1</v>
      </c>
      <c r="X5" s="63">
        <f>COUNTA(D5:D34)</f>
        <v>1</v>
      </c>
      <c r="Y5" s="63">
        <f>COUNTA(E5:E34)</f>
        <v>1</v>
      </c>
      <c r="Z5" s="64">
        <f>IF(X5=0,"-",SUM(D5:D34))</f>
        <v>8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8*(9)</v>
      </c>
      <c r="AB5" s="283"/>
      <c r="AC5" s="273" t="str">
        <f>IF($X5-$Y5,$Z5/($X5-$Y5),"-")</f>
        <v>-</v>
      </c>
      <c r="AD5" s="274"/>
      <c r="AE5" s="65">
        <f>IF(SUM($F$5:$F$43),($Z5/(SUM($F$5:$F$43))*100),"-")</f>
        <v>88.888888888888886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 t="e">
        <f>SUM($D$5:$D9)/(COUNTA($D$5:$D9)-COUNTA($E$5:$E9))</f>
        <v>#DIV/0!</v>
      </c>
      <c r="W9" s="78">
        <f t="array" ref="W9">IF(SUM(K5:K34)=0,"-",SUM(INT(K5:K34))+INT(ROUND(SUM(K5:K34-INT(K5:K34)),1)/0.6)+MOD(ROUND(SUM(K5:K34-INT(K5:K34)),1),0.6))</f>
        <v>8</v>
      </c>
      <c r="X9" s="79">
        <f>IF($W$9="-","-",SUM(L5:L34))</f>
        <v>0</v>
      </c>
      <c r="Y9" s="79">
        <f>IF($W$9="-","-",SUM(M5:M34))</f>
        <v>47</v>
      </c>
      <c r="Z9" s="64">
        <f>IF($W$9="-","-",SUM(N5:N34))</f>
        <v>2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2/47(8)</v>
      </c>
      <c r="AB9" s="272"/>
      <c r="AC9" s="273">
        <f>IF($Z$9="-","-",IF($Z$9=0,"-",$Y$9/$Z$9))</f>
        <v>23.5</v>
      </c>
      <c r="AD9" s="274"/>
      <c r="AE9" s="80">
        <f>IF(ISERROR(ROUND((INT(W9)*6+((W9-INT(W9))*10))/Z9,2)),"-",ROUND((INT(W9)*6+((W9-INT(W9))*10))/Z9,2))</f>
        <v>24</v>
      </c>
      <c r="AF9" s="81">
        <f>IF(ISERROR(ROUND(Y9/(INT(W9)*6+((W9-INT(W9))*10))*6,2)),"-",ROUND(Y9/(INT(W9)*6+((W9-INT(W9))*10))*6,2))</f>
        <v>5.88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 t="e">
        <f>SUM($D$5:$D11)/(COUNTA($D$5:$D11)-COUNTA($E$5:$E11))</f>
        <v>#DIV/0!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 t="e">
        <f>SUM($D$5:$D12)/(COUNTA($D$5:$D12)-COUNTA($E$5:$E12))</f>
        <v>#DIV/0!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1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 t="e">
        <f>SUM($D$5:$D13)/(COUNTA($D$5:$D13)-COUNTA($E$5:$E13))</f>
        <v>#DIV/0!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 t="e">
        <f>SUM($D$5:$D14)/(COUNTA($D$5:$D14)-COUNTA($E$5:$E14))</f>
        <v>#DIV/0!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 t="e">
        <f>SUM($D$5:$D15)/(COUNTA($D$5:$D15)-COUNTA($E$5:$E15))</f>
        <v>#DIV/0!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 t="e">
        <f>SUM($D$5:$D16)/(COUNTA($D$5:$D16)-COUNTA($E$5:$E16))</f>
        <v>#DIV/0!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1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 t="e">
        <f>SUM($D$5:$D17)/(COUNTA($D$5:$D17)-COUNTA($E$5:$E17))</f>
        <v>#DIV/0!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 t="e">
        <f>SUM($D$5:$D18)/(COUNTA($D$5:$D18)-COUNTA($E$5:$E18))</f>
        <v>#DIV/0!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 t="e">
        <f>SUM($D$5:$D19)/(COUNTA($D$5:$D19)-COUNTA($E$5:$E19))</f>
        <v>#DIV/0!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 t="e">
        <f>SUM($D$5:$D20)/(COUNTA($D$5:$D20)-COUNTA($E$5:$E20))</f>
        <v>#DIV/0!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 t="e">
        <f>SUM($D$5:$D21)/(COUNTA($D$5:$D21)-COUNTA($E$5:$E21))</f>
        <v>#DIV/0!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 t="e">
        <f>SUM($D$5:$D22)/(COUNTA($D$5:$D22)-COUNTA($E$5:$E22))</f>
        <v>#DIV/0!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 t="e">
        <f>SUM($D$5:$D23)/(COUNTA($D$5:$D23)-COUNTA($E$5:$E23))</f>
        <v>#DIV/0!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 t="e">
        <f>SUM($D$5:$D24)/(COUNTA($D$5:$D24)-COUNTA($E$5:$E24))</f>
        <v>#DIV/0!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 t="e">
        <f>SUM($D$5:$D25)/(COUNTA($D$5:$D25)-COUNTA($E$5:$E25))</f>
        <v>#DIV/0!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 t="e">
        <f>SUM($D$5:$D26)/(COUNTA($D$5:$D26)-COUNTA($E$5:$E26))</f>
        <v>#DIV/0!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 t="e">
        <f>SUM($D$5:$D27)/(COUNTA($D$5:$D27)-COUNTA($E$5:$E27))</f>
        <v>#DIV/0!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 t="e">
        <f>SUM($D$5:$D28)/(COUNTA($D$5:$D28)-COUNTA($E$5:$E28))</f>
        <v>#DIV/0!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 t="e">
        <f>SUM($D$5:$D29)/(COUNTA($D$5:$D29)-COUNTA($E$5:$E29))</f>
        <v>#DIV/0!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 t="e">
        <f>SUM($D$5:$D30)/(COUNTA($D$5:$D30)-COUNTA($E$5:$E30))</f>
        <v>#DIV/0!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 t="e">
        <f>SUM($D$5:$D31)/(COUNTA($D$5:$D31)-COUNTA($E$5:$E31))</f>
        <v>#DIV/0!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 t="e">
        <f>SUM($D$5:$D32)/(COUNTA($D$5:$D32)-COUNTA($E$5:$E32))</f>
        <v>#DIV/0!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 t="e">
        <f>SUM($D$5:$D33)/(COUNTA($D$5:$D33)-COUNTA($E$5:$E33))</f>
        <v>#DIV/0!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 t="e">
        <f>SUM($D$5:$D34)/(COUNTA($D$5:$D34)-COUNTA($E$5:$E34))</f>
        <v>#DIV/0!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64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10</v>
      </c>
      <c r="D5" s="43">
        <v>2</v>
      </c>
      <c r="E5" s="54" t="s">
        <v>213</v>
      </c>
      <c r="F5" s="55">
        <v>3</v>
      </c>
      <c r="G5" s="56" t="s">
        <v>228</v>
      </c>
      <c r="H5" s="57"/>
      <c r="I5" s="58"/>
      <c r="K5" s="59">
        <v>8</v>
      </c>
      <c r="L5" s="58">
        <v>2</v>
      </c>
      <c r="M5" s="58">
        <v>24</v>
      </c>
      <c r="N5" s="58">
        <v>1</v>
      </c>
      <c r="O5" s="60"/>
      <c r="P5" s="61">
        <v>1</v>
      </c>
      <c r="Q5" s="61">
        <v>1</v>
      </c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9</v>
      </c>
      <c r="X5" s="63">
        <f>COUNTA(D5:D34)</f>
        <v>4</v>
      </c>
      <c r="Y5" s="63">
        <f>COUNTA(E5:E34)</f>
        <v>1</v>
      </c>
      <c r="Z5" s="64">
        <f>IF(X5=0,"-",SUM(D5:D34))</f>
        <v>18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9(9)</v>
      </c>
      <c r="AB5" s="283"/>
      <c r="AC5" s="273">
        <f>IF($X5-$Y5,$Z5/($X5-$Y5),"-")</f>
        <v>6</v>
      </c>
      <c r="AD5" s="274"/>
      <c r="AE5" s="65">
        <f>IF(SUM($F$5:$F$43),($Z5/(SUM($F$5:$F$43))*100),"-")</f>
        <v>81.818181818181827</v>
      </c>
      <c r="AF5" s="63">
        <f>SUM(H5:H34)</f>
        <v>1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9</v>
      </c>
    </row>
    <row r="6" spans="1:39" x14ac:dyDescent="0.2">
      <c r="A6" s="52" t="s">
        <v>218</v>
      </c>
      <c r="B6" s="67"/>
      <c r="C6" s="53"/>
      <c r="D6" s="43"/>
      <c r="E6" s="54"/>
      <c r="F6" s="55"/>
      <c r="G6" s="56"/>
      <c r="H6" s="58"/>
      <c r="I6" s="58"/>
      <c r="K6" s="70">
        <v>8</v>
      </c>
      <c r="L6" s="58">
        <v>3</v>
      </c>
      <c r="M6" s="58">
        <v>9</v>
      </c>
      <c r="N6" s="58">
        <v>3</v>
      </c>
      <c r="O6" s="60"/>
      <c r="P6" s="61"/>
      <c r="Q6" s="61">
        <v>1</v>
      </c>
      <c r="R6" s="60"/>
      <c r="S6" s="58">
        <v>1</v>
      </c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221</v>
      </c>
      <c r="B7" s="67"/>
      <c r="C7" s="53"/>
      <c r="D7" s="43"/>
      <c r="E7" s="54"/>
      <c r="F7" s="55"/>
      <c r="G7" s="58"/>
      <c r="H7" s="58"/>
      <c r="I7" s="58"/>
      <c r="K7" s="70">
        <v>5</v>
      </c>
      <c r="L7" s="58">
        <v>1</v>
      </c>
      <c r="M7" s="58">
        <v>9</v>
      </c>
      <c r="N7" s="58">
        <v>0</v>
      </c>
      <c r="O7" s="60"/>
      <c r="P7" s="61">
        <v>1</v>
      </c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240</v>
      </c>
      <c r="B8" s="67"/>
      <c r="C8" s="53"/>
      <c r="D8" s="43"/>
      <c r="E8" s="54"/>
      <c r="F8" s="55"/>
      <c r="G8" s="56"/>
      <c r="H8" s="58"/>
      <c r="I8" s="58"/>
      <c r="K8" s="70">
        <v>7</v>
      </c>
      <c r="L8" s="58">
        <v>2</v>
      </c>
      <c r="M8" s="58">
        <v>8</v>
      </c>
      <c r="N8" s="70">
        <v>0</v>
      </c>
      <c r="O8" s="72"/>
      <c r="P8" s="73"/>
      <c r="Q8" s="73">
        <v>1</v>
      </c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244</v>
      </c>
      <c r="B9" s="75"/>
      <c r="C9" s="76">
        <v>2</v>
      </c>
      <c r="D9" s="77">
        <v>9</v>
      </c>
      <c r="E9" s="54"/>
      <c r="F9" s="55">
        <v>9</v>
      </c>
      <c r="G9" s="56" t="s">
        <v>237</v>
      </c>
      <c r="H9" s="58"/>
      <c r="I9" s="58"/>
      <c r="K9" s="70">
        <v>4</v>
      </c>
      <c r="L9" s="58">
        <v>1</v>
      </c>
      <c r="M9" s="58">
        <v>13</v>
      </c>
      <c r="N9" s="58">
        <v>0</v>
      </c>
      <c r="O9" s="60"/>
      <c r="P9" s="61"/>
      <c r="Q9" s="61"/>
      <c r="R9" s="60"/>
      <c r="S9" s="58"/>
      <c r="T9" s="58"/>
      <c r="U9" s="58"/>
      <c r="V9" s="62">
        <f>SUM($D$5:$D9)/(COUNTA($D$5:$D9)-COUNTA($E$5:$E9))</f>
        <v>11</v>
      </c>
      <c r="W9" s="78">
        <f t="array" ref="W9">IF(SUM(K5:K34)=0,"-",SUM(INT(K5:K34))+INT(ROUND(SUM(K5:K34-INT(K5:K34)),1)/0.6)+MOD(ROUND(SUM(K5:K34-INT(K5:K34)),1),0.6))</f>
        <v>58</v>
      </c>
      <c r="X9" s="79">
        <f>IF($W$9="-","-",SUM(L5:L34))</f>
        <v>11</v>
      </c>
      <c r="Y9" s="79">
        <f>IF($W$9="-","-",SUM(M5:M34))</f>
        <v>206</v>
      </c>
      <c r="Z9" s="64">
        <f>IF($W$9="-","-",SUM(N5:N34))</f>
        <v>10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3/9(8)</v>
      </c>
      <c r="AB9" s="272"/>
      <c r="AC9" s="273">
        <f>IF($Z$9="-","-",IF($Z$9=0,"-",$Y$9/$Z$9))</f>
        <v>20.6</v>
      </c>
      <c r="AD9" s="274"/>
      <c r="AE9" s="80">
        <f>IF(ISERROR(ROUND((INT(W9)*6+((W9-INT(W9))*10))/Z9,2)),"-",ROUND((INT(W9)*6+((W9-INT(W9))*10))/Z9,2))</f>
        <v>34.799999999999997</v>
      </c>
      <c r="AF9" s="81">
        <f>IF(ISERROR(ROUND(Y9/(INT(W9)*6+((W9-INT(W9))*10))*6,2)),"-",ROUND(Y9/(INT(W9)*6+((W9-INT(W9))*10))*6,2))</f>
        <v>3.55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245</v>
      </c>
      <c r="B10" s="67"/>
      <c r="C10" s="53"/>
      <c r="D10" s="77"/>
      <c r="E10" s="54"/>
      <c r="F10" s="55"/>
      <c r="G10" s="56"/>
      <c r="H10" s="58"/>
      <c r="I10" s="58"/>
      <c r="K10" s="70">
        <v>8</v>
      </c>
      <c r="L10" s="58">
        <v>0</v>
      </c>
      <c r="M10" s="58">
        <v>55</v>
      </c>
      <c r="N10" s="58">
        <v>0</v>
      </c>
      <c r="O10" s="60"/>
      <c r="P10" s="61"/>
      <c r="Q10" s="61"/>
      <c r="R10" s="60"/>
      <c r="S10" s="58">
        <v>2</v>
      </c>
      <c r="T10" s="58"/>
      <c r="U10" s="58"/>
      <c r="V10" s="69">
        <f>SUM($D$5:$D10)/(COUNTA($D$5:$D10)-COUNTA($E$5:$E10))</f>
        <v>11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227</v>
      </c>
      <c r="B11" s="67"/>
      <c r="C11" s="53">
        <v>8</v>
      </c>
      <c r="D11" s="77">
        <v>6</v>
      </c>
      <c r="E11" s="54"/>
      <c r="F11" s="61">
        <v>7</v>
      </c>
      <c r="G11" s="57" t="s">
        <v>237</v>
      </c>
      <c r="H11" s="58">
        <v>1</v>
      </c>
      <c r="I11" s="58"/>
      <c r="K11" s="70">
        <v>4</v>
      </c>
      <c r="L11" s="58">
        <v>0</v>
      </c>
      <c r="M11" s="58">
        <v>28</v>
      </c>
      <c r="N11" s="58">
        <v>3</v>
      </c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8.5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6</v>
      </c>
    </row>
    <row r="12" spans="1:39" x14ac:dyDescent="0.2">
      <c r="A12" s="52" t="s">
        <v>249</v>
      </c>
      <c r="B12" s="67"/>
      <c r="C12" s="53">
        <v>9</v>
      </c>
      <c r="D12" s="77">
        <v>1</v>
      </c>
      <c r="E12" s="54"/>
      <c r="F12" s="55">
        <v>3</v>
      </c>
      <c r="G12" s="56" t="s">
        <v>241</v>
      </c>
      <c r="H12" s="58"/>
      <c r="I12" s="58"/>
      <c r="K12" s="70">
        <v>8</v>
      </c>
      <c r="L12" s="58">
        <v>0</v>
      </c>
      <c r="M12" s="58">
        <v>41</v>
      </c>
      <c r="N12" s="58">
        <v>1</v>
      </c>
      <c r="O12" s="60"/>
      <c r="P12" s="61">
        <v>1</v>
      </c>
      <c r="Q12" s="61"/>
      <c r="R12" s="60"/>
      <c r="S12" s="58">
        <v>1</v>
      </c>
      <c r="T12" s="58"/>
      <c r="U12" s="58"/>
      <c r="V12" s="62">
        <f>SUM($D$5:$D12)/(COUNTA($D$5:$D12)-COUNTA($E$5:$E12))</f>
        <v>6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1</v>
      </c>
      <c r="AM12" s="51">
        <f t="shared" si="1"/>
        <v>1</v>
      </c>
    </row>
    <row r="13" spans="1:39" x14ac:dyDescent="0.2">
      <c r="A13" s="52" t="s">
        <v>236</v>
      </c>
      <c r="B13" s="67"/>
      <c r="C13" s="53"/>
      <c r="D13" s="77"/>
      <c r="E13" s="54"/>
      <c r="F13" s="55"/>
      <c r="G13" s="56"/>
      <c r="H13" s="58"/>
      <c r="I13" s="58"/>
      <c r="K13" s="70">
        <v>6</v>
      </c>
      <c r="L13" s="58">
        <v>2</v>
      </c>
      <c r="M13" s="58">
        <v>19</v>
      </c>
      <c r="N13" s="58">
        <v>2</v>
      </c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6</v>
      </c>
      <c r="W13" s="63">
        <f>SUM(S5:S34)</f>
        <v>4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>
        <f t="shared" si="0"/>
        <v>1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6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6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6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6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6</v>
      </c>
      <c r="W21" s="253" t="s">
        <v>241</v>
      </c>
      <c r="X21" s="254"/>
      <c r="Y21" s="255"/>
      <c r="Z21" s="88">
        <f t="shared" si="3"/>
        <v>1</v>
      </c>
      <c r="AA21" s="256">
        <f t="shared" si="2"/>
        <v>0.25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6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</v>
      </c>
      <c r="W28" s="94" t="s">
        <v>254</v>
      </c>
      <c r="X28" s="95"/>
      <c r="Y28" s="95"/>
      <c r="Z28" s="96"/>
      <c r="AA28" s="261">
        <f>IF(W5=0,"-",$W$13/$W$5)</f>
        <v>0.44444444444444442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</v>
      </c>
      <c r="W30" s="250" t="s">
        <v>256</v>
      </c>
      <c r="X30" s="248"/>
      <c r="Y30" s="248"/>
      <c r="Z30" s="249"/>
      <c r="AA30" s="251">
        <f>IF($Z$5="-","-",IF($Z$5=0,"-",($AF$5*4+$AG$5*6)/$Z$5))</f>
        <v>0.22222222222222221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</v>
      </c>
      <c r="W34" s="247" t="s">
        <v>260</v>
      </c>
      <c r="X34" s="248"/>
      <c r="Y34" s="248"/>
      <c r="Z34" s="249"/>
      <c r="AA34" s="101">
        <f>SUM(P5:P34)</f>
        <v>3</v>
      </c>
      <c r="AB34" s="102">
        <f>SUM(Q5:Q34)</f>
        <v>3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25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4</v>
      </c>
      <c r="D5" s="43">
        <v>7</v>
      </c>
      <c r="E5" s="54"/>
      <c r="F5" s="55">
        <v>17</v>
      </c>
      <c r="G5" s="56" t="s">
        <v>224</v>
      </c>
      <c r="H5" s="57">
        <v>1</v>
      </c>
      <c r="I5" s="58"/>
      <c r="K5" s="59">
        <v>4</v>
      </c>
      <c r="L5" s="58">
        <v>0</v>
      </c>
      <c r="M5" s="58">
        <v>32</v>
      </c>
      <c r="N5" s="58">
        <v>1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7</v>
      </c>
      <c r="W5" s="63">
        <f>COUNTA(A5:A34)</f>
        <v>18</v>
      </c>
      <c r="X5" s="63">
        <f>COUNTA(D5:D34)</f>
        <v>16</v>
      </c>
      <c r="Y5" s="63">
        <f>COUNTA(E5:E34)</f>
        <v>4</v>
      </c>
      <c r="Z5" s="64">
        <f>IF(X5=0,"-",SUM(D5:D34))</f>
        <v>73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13*(51)</v>
      </c>
      <c r="AB5" s="283"/>
      <c r="AC5" s="273">
        <f>IF($X5-$Y5,$Z5/($X5-$Y5),"-")</f>
        <v>6.083333333333333</v>
      </c>
      <c r="AD5" s="274"/>
      <c r="AE5" s="65">
        <f>IF(SUM($F$5:$F$43),($Z5/(SUM($F$5:$F$43))*100),"-")</f>
        <v>25.795053003533567</v>
      </c>
      <c r="AF5" s="63">
        <f>SUM(H5:H34)</f>
        <v>2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4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16</v>
      </c>
    </row>
    <row r="6" spans="1:39" x14ac:dyDescent="0.2">
      <c r="A6" s="52" t="s">
        <v>218</v>
      </c>
      <c r="B6" s="67"/>
      <c r="C6" s="53">
        <v>2</v>
      </c>
      <c r="D6" s="43">
        <v>13</v>
      </c>
      <c r="E6" s="54" t="s">
        <v>213</v>
      </c>
      <c r="F6" s="55">
        <v>51</v>
      </c>
      <c r="G6" s="56" t="s">
        <v>228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>
        <v>1</v>
      </c>
      <c r="T6" s="58"/>
      <c r="U6" s="58"/>
      <c r="V6" s="69">
        <f>SUM($D$5:$D6)/(COUNTA($D$5:$D6)-COUNTA($E$5:$E6))</f>
        <v>20</v>
      </c>
      <c r="Z6" s="34"/>
      <c r="AK6" s="66" t="s">
        <v>222</v>
      </c>
      <c r="AL6" s="59">
        <f>IF(COUNTIF($C$5:$C$34,$AK6)=0,"-",COUNTIF($C$5:$C$34,$AK6))</f>
        <v>1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9</v>
      </c>
    </row>
    <row r="7" spans="1:39" x14ac:dyDescent="0.2">
      <c r="A7" s="52" t="s">
        <v>221</v>
      </c>
      <c r="B7" s="67"/>
      <c r="C7" s="53">
        <v>6</v>
      </c>
      <c r="D7" s="43">
        <v>2</v>
      </c>
      <c r="E7" s="54"/>
      <c r="F7" s="55">
        <v>7</v>
      </c>
      <c r="G7" s="58" t="s">
        <v>237</v>
      </c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11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4</v>
      </c>
    </row>
    <row r="8" spans="1:39" x14ac:dyDescent="0.2">
      <c r="A8" s="52" t="s">
        <v>262</v>
      </c>
      <c r="B8" s="67"/>
      <c r="C8" s="53">
        <v>2</v>
      </c>
      <c r="D8" s="43">
        <v>4</v>
      </c>
      <c r="E8" s="54"/>
      <c r="F8" s="55">
        <v>17</v>
      </c>
      <c r="G8" s="56" t="s">
        <v>237</v>
      </c>
      <c r="H8" s="58"/>
      <c r="I8" s="58"/>
      <c r="K8" s="70">
        <v>3</v>
      </c>
      <c r="L8" s="58">
        <v>0</v>
      </c>
      <c r="M8" s="58">
        <v>16</v>
      </c>
      <c r="N8" s="70">
        <v>1</v>
      </c>
      <c r="O8" s="72"/>
      <c r="P8" s="73"/>
      <c r="Q8" s="73"/>
      <c r="R8" s="60"/>
      <c r="S8" s="58"/>
      <c r="T8" s="58"/>
      <c r="U8" s="58">
        <v>1</v>
      </c>
      <c r="V8" s="62">
        <f>SUM($D$5:$D8)/(COUNTA($D$5:$D8)-COUNTA($E$5:$E8))</f>
        <v>8.6666666666666661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227</v>
      </c>
      <c r="B9" s="75"/>
      <c r="C9" s="76">
        <v>4</v>
      </c>
      <c r="D9" s="77">
        <v>1</v>
      </c>
      <c r="E9" s="54"/>
      <c r="F9" s="55">
        <v>7</v>
      </c>
      <c r="G9" s="56" t="s">
        <v>246</v>
      </c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6.75</v>
      </c>
      <c r="W9" s="78">
        <f t="array" ref="W9">IF(SUM(K5:K34)=0,"-",SUM(INT(K5:K34))+INT(ROUND(SUM(K5:K34-INT(K5:K34)),1)/0.6)+MOD(ROUND(SUM(K5:K34-INT(K5:K34)),1),0.6))</f>
        <v>53</v>
      </c>
      <c r="X9" s="79">
        <f>IF($W$9="-","-",SUM(L5:L34))</f>
        <v>3</v>
      </c>
      <c r="Y9" s="79">
        <f>IF($W$9="-","-",SUM(M5:M34))</f>
        <v>330</v>
      </c>
      <c r="Z9" s="64">
        <f>IF($W$9="-","-",SUM(N5:N34))</f>
        <v>8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2/51(7)</v>
      </c>
      <c r="AB9" s="272"/>
      <c r="AC9" s="273">
        <f>IF($Z$9="-","-",IF($Z$9=0,"-",$Y$9/$Z$9))</f>
        <v>41.25</v>
      </c>
      <c r="AD9" s="274"/>
      <c r="AE9" s="80">
        <f>IF(ISERROR(ROUND((INT(W9)*6+((W9-INT(W9))*10))/Z9,2)),"-",ROUND((INT(W9)*6+((W9-INT(W9))*10))/Z9,2))</f>
        <v>39.75</v>
      </c>
      <c r="AF9" s="81">
        <f>IF(ISERROR(ROUND(Y9/(INT(W9)*6+((W9-INT(W9))*10))*6,2)),"-",ROUND(Y9/(INT(W9)*6+((W9-INT(W9))*10))*6,2))</f>
        <v>6.23</v>
      </c>
      <c r="AG9" s="82">
        <f>COUNTIF(N5:N34,"&gt;=5")</f>
        <v>0</v>
      </c>
      <c r="AH9" s="83"/>
      <c r="AK9" s="66" t="s">
        <v>231</v>
      </c>
      <c r="AL9" s="59">
        <f t="shared" si="0"/>
        <v>2</v>
      </c>
      <c r="AM9" s="51">
        <f t="shared" si="1"/>
        <v>7</v>
      </c>
    </row>
    <row r="10" spans="1:39" x14ac:dyDescent="0.2">
      <c r="A10" s="52" t="s">
        <v>230</v>
      </c>
      <c r="B10" s="67"/>
      <c r="C10" s="53">
        <v>7</v>
      </c>
      <c r="D10" s="77">
        <v>0</v>
      </c>
      <c r="E10" s="54"/>
      <c r="F10" s="55">
        <v>2</v>
      </c>
      <c r="G10" s="56" t="s">
        <v>224</v>
      </c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>
        <v>1</v>
      </c>
      <c r="V10" s="69">
        <f>SUM($D$5:$D10)/(COUNTA($D$5:$D10)-COUNTA($E$5:$E10))</f>
        <v>5.4</v>
      </c>
      <c r="W10" s="84"/>
      <c r="AK10" s="66" t="s">
        <v>232</v>
      </c>
      <c r="AL10" s="59">
        <f t="shared" si="0"/>
        <v>2</v>
      </c>
      <c r="AM10" s="51">
        <f t="shared" si="1"/>
        <v>2</v>
      </c>
    </row>
    <row r="11" spans="1:39" x14ac:dyDescent="0.2">
      <c r="A11" s="52" t="s">
        <v>233</v>
      </c>
      <c r="B11" s="67"/>
      <c r="C11" s="53">
        <v>6</v>
      </c>
      <c r="D11" s="77">
        <v>5</v>
      </c>
      <c r="E11" s="54" t="s">
        <v>213</v>
      </c>
      <c r="F11" s="61">
        <v>23</v>
      </c>
      <c r="G11" s="57" t="s">
        <v>228</v>
      </c>
      <c r="H11" s="58"/>
      <c r="I11" s="58"/>
      <c r="K11" s="70">
        <v>5</v>
      </c>
      <c r="L11" s="58">
        <v>1</v>
      </c>
      <c r="M11" s="58">
        <v>17</v>
      </c>
      <c r="N11" s="58">
        <v>0</v>
      </c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6.4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7</v>
      </c>
    </row>
    <row r="12" spans="1:39" x14ac:dyDescent="0.2">
      <c r="A12" s="52" t="s">
        <v>236</v>
      </c>
      <c r="B12" s="67"/>
      <c r="C12" s="53">
        <v>9</v>
      </c>
      <c r="D12" s="77">
        <v>4</v>
      </c>
      <c r="E12" s="54"/>
      <c r="F12" s="55">
        <v>28</v>
      </c>
      <c r="G12" s="56" t="s">
        <v>224</v>
      </c>
      <c r="H12" s="58"/>
      <c r="I12" s="58"/>
      <c r="K12" s="70">
        <v>3</v>
      </c>
      <c r="L12" s="58">
        <v>0</v>
      </c>
      <c r="M12" s="58">
        <v>23</v>
      </c>
      <c r="N12" s="58">
        <v>0</v>
      </c>
      <c r="O12" s="60"/>
      <c r="P12" s="61"/>
      <c r="Q12" s="61"/>
      <c r="R12" s="60"/>
      <c r="S12" s="58">
        <v>1</v>
      </c>
      <c r="T12" s="58"/>
      <c r="U12" s="58"/>
      <c r="V12" s="62">
        <f>SUM($D$5:$D12)/(COUNTA($D$5:$D12)-COUNTA($E$5:$E12))</f>
        <v>6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3</v>
      </c>
      <c r="AM12" s="51">
        <f t="shared" si="1"/>
        <v>1.6666666666666667</v>
      </c>
    </row>
    <row r="13" spans="1:39" x14ac:dyDescent="0.2">
      <c r="A13" s="52" t="s">
        <v>223</v>
      </c>
      <c r="B13" s="67"/>
      <c r="C13" s="53"/>
      <c r="D13" s="77"/>
      <c r="E13" s="54"/>
      <c r="F13" s="55"/>
      <c r="G13" s="56"/>
      <c r="H13" s="58"/>
      <c r="I13" s="58"/>
      <c r="K13" s="70">
        <v>5</v>
      </c>
      <c r="L13" s="58">
        <v>0</v>
      </c>
      <c r="M13" s="58">
        <v>18</v>
      </c>
      <c r="N13" s="58">
        <v>1</v>
      </c>
      <c r="O13" s="60"/>
      <c r="P13" s="61"/>
      <c r="Q13" s="61">
        <v>1</v>
      </c>
      <c r="R13" s="60"/>
      <c r="S13" s="58"/>
      <c r="T13" s="58"/>
      <c r="U13" s="58"/>
      <c r="V13" s="62">
        <f>SUM($D$5:$D13)/(COUNTA($D$5:$D13)-COUNTA($E$5:$E13))</f>
        <v>6</v>
      </c>
      <c r="W13" s="63">
        <f>SUM(S5:S34)</f>
        <v>2</v>
      </c>
      <c r="X13" s="63">
        <f>SUM(T5:T34)</f>
        <v>0</v>
      </c>
      <c r="Y13" s="63">
        <f>SUM(U5:U34)</f>
        <v>2</v>
      </c>
      <c r="Z13" s="83"/>
      <c r="AK13" s="66" t="s">
        <v>239</v>
      </c>
      <c r="AL13" s="59">
        <f t="shared" si="0"/>
        <v>1</v>
      </c>
      <c r="AM13" s="51" t="str">
        <f t="shared" si="1"/>
        <v>-</v>
      </c>
    </row>
    <row r="14" spans="1:39" x14ac:dyDescent="0.2">
      <c r="A14" s="52" t="s">
        <v>240</v>
      </c>
      <c r="B14" s="75"/>
      <c r="C14" s="76">
        <v>1</v>
      </c>
      <c r="D14" s="43">
        <v>5</v>
      </c>
      <c r="E14" s="54"/>
      <c r="F14" s="55">
        <v>31</v>
      </c>
      <c r="G14" s="58" t="s">
        <v>224</v>
      </c>
      <c r="H14" s="58">
        <v>1</v>
      </c>
      <c r="I14" s="58"/>
      <c r="K14" s="70">
        <v>7</v>
      </c>
      <c r="L14" s="58">
        <v>0</v>
      </c>
      <c r="M14" s="58">
        <v>51</v>
      </c>
      <c r="N14" s="58">
        <v>2</v>
      </c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5.8571428571428568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218</v>
      </c>
      <c r="B15" s="75"/>
      <c r="C15" s="76">
        <v>1</v>
      </c>
      <c r="D15" s="77">
        <v>10</v>
      </c>
      <c r="E15" s="54" t="s">
        <v>213</v>
      </c>
      <c r="F15" s="55">
        <v>48</v>
      </c>
      <c r="G15" s="56" t="s">
        <v>228</v>
      </c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7.2857142857142856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244</v>
      </c>
      <c r="B16" s="75"/>
      <c r="C16" s="76">
        <v>9</v>
      </c>
      <c r="D16" s="77">
        <v>1</v>
      </c>
      <c r="E16" s="54"/>
      <c r="F16" s="55">
        <v>1</v>
      </c>
      <c r="G16" s="56" t="s">
        <v>246</v>
      </c>
      <c r="H16" s="58"/>
      <c r="I16" s="58"/>
      <c r="K16" s="70">
        <v>4</v>
      </c>
      <c r="L16" s="58"/>
      <c r="M16" s="58">
        <v>20</v>
      </c>
      <c r="N16" s="58">
        <v>1</v>
      </c>
      <c r="O16" s="60"/>
      <c r="P16" s="61"/>
      <c r="Q16" s="61">
        <v>1</v>
      </c>
      <c r="R16" s="60"/>
      <c r="S16" s="58"/>
      <c r="T16" s="58"/>
      <c r="U16" s="58"/>
      <c r="V16" s="62">
        <f>SUM($D$5:$D16)/(COUNTA($D$5:$D16)-COUNTA($E$5:$E16))</f>
        <v>6.5</v>
      </c>
      <c r="W16" s="275" t="s">
        <v>228</v>
      </c>
      <c r="X16" s="276"/>
      <c r="Y16" s="277"/>
      <c r="Z16" s="88">
        <f>COUNTIF($G$5:$G$34,W16)</f>
        <v>4</v>
      </c>
      <c r="AA16" s="256">
        <f>$Z16/MAX(1,$X$5)</f>
        <v>0.25</v>
      </c>
      <c r="AB16" s="257"/>
    </row>
    <row r="17" spans="1:34" x14ac:dyDescent="0.2">
      <c r="A17" s="52" t="s">
        <v>245</v>
      </c>
      <c r="B17" s="75"/>
      <c r="C17" s="76">
        <v>3</v>
      </c>
      <c r="D17" s="77">
        <v>9</v>
      </c>
      <c r="E17" s="54"/>
      <c r="F17" s="55">
        <v>31</v>
      </c>
      <c r="G17" s="56" t="s">
        <v>246</v>
      </c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6.7777777777777777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 t="s">
        <v>247</v>
      </c>
      <c r="B18" s="75"/>
      <c r="C18" s="76"/>
      <c r="D18" s="77"/>
      <c r="E18" s="54"/>
      <c r="F18" s="55"/>
      <c r="G18" s="56"/>
      <c r="H18" s="58"/>
      <c r="I18" s="58"/>
      <c r="K18" s="70">
        <v>3</v>
      </c>
      <c r="L18" s="58">
        <v>0</v>
      </c>
      <c r="M18" s="58">
        <v>35</v>
      </c>
      <c r="N18" s="58">
        <v>0</v>
      </c>
      <c r="O18" s="60"/>
      <c r="P18" s="61">
        <v>3</v>
      </c>
      <c r="Q18" s="61">
        <v>1</v>
      </c>
      <c r="R18" s="60"/>
      <c r="S18" s="58"/>
      <c r="T18" s="58"/>
      <c r="U18" s="58"/>
      <c r="V18" s="62">
        <f>SUM($D$5:$D18)/(COUNTA($D$5:$D18)-COUNTA($E$5:$E18))</f>
        <v>6.7777777777777777</v>
      </c>
      <c r="W18" s="253" t="s">
        <v>224</v>
      </c>
      <c r="X18" s="254"/>
      <c r="Y18" s="255"/>
      <c r="Z18" s="88">
        <f>COUNTIF($G$5:$G$34,W18)</f>
        <v>4</v>
      </c>
      <c r="AA18" s="256">
        <f t="shared" si="2"/>
        <v>0.25</v>
      </c>
      <c r="AB18" s="257"/>
      <c r="AG18" s="24"/>
      <c r="AH18" s="24"/>
    </row>
    <row r="19" spans="1:34" x14ac:dyDescent="0.2">
      <c r="A19" s="52" t="s">
        <v>230</v>
      </c>
      <c r="B19" s="75"/>
      <c r="C19" s="76">
        <v>8</v>
      </c>
      <c r="D19" s="43">
        <v>7</v>
      </c>
      <c r="E19" s="54"/>
      <c r="F19" s="55">
        <v>10</v>
      </c>
      <c r="G19" s="58" t="s">
        <v>246</v>
      </c>
      <c r="H19" s="58"/>
      <c r="I19" s="58"/>
      <c r="K19" s="70">
        <v>6</v>
      </c>
      <c r="L19" s="58">
        <v>2</v>
      </c>
      <c r="M19" s="58">
        <v>27</v>
      </c>
      <c r="N19" s="58">
        <v>0</v>
      </c>
      <c r="O19" s="60"/>
      <c r="P19" s="61"/>
      <c r="Q19" s="61">
        <v>1</v>
      </c>
      <c r="R19" s="60"/>
      <c r="S19" s="58"/>
      <c r="T19" s="58"/>
      <c r="U19" s="58"/>
      <c r="V19" s="62">
        <f>SUM($D$5:$D19)/(COUNTA($D$5:$D19)-COUNTA($E$5:$E19))</f>
        <v>6.8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 t="s">
        <v>227</v>
      </c>
      <c r="B20" s="27"/>
      <c r="C20" s="53">
        <v>9</v>
      </c>
      <c r="D20" s="43">
        <v>0</v>
      </c>
      <c r="E20" s="54"/>
      <c r="F20" s="55">
        <v>3</v>
      </c>
      <c r="G20" s="56" t="s">
        <v>237</v>
      </c>
      <c r="H20" s="57"/>
      <c r="I20" s="58"/>
      <c r="K20" s="59">
        <v>4</v>
      </c>
      <c r="L20" s="58">
        <v>0</v>
      </c>
      <c r="M20" s="58">
        <v>24</v>
      </c>
      <c r="N20" s="58">
        <v>0</v>
      </c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6.1818181818181817</v>
      </c>
      <c r="W20" s="253" t="s">
        <v>237</v>
      </c>
      <c r="X20" s="254"/>
      <c r="Y20" s="255"/>
      <c r="Z20" s="88">
        <f t="shared" si="3"/>
        <v>3</v>
      </c>
      <c r="AA20" s="256">
        <f t="shared" si="2"/>
        <v>0.1875</v>
      </c>
      <c r="AB20" s="257"/>
      <c r="AG20" s="24"/>
      <c r="AH20" s="24"/>
    </row>
    <row r="21" spans="1:34" x14ac:dyDescent="0.2">
      <c r="A21" s="52" t="s">
        <v>249</v>
      </c>
      <c r="B21" s="67"/>
      <c r="C21" s="53">
        <v>10</v>
      </c>
      <c r="D21" s="43">
        <v>1</v>
      </c>
      <c r="E21" s="54" t="s">
        <v>213</v>
      </c>
      <c r="F21" s="55">
        <v>2</v>
      </c>
      <c r="G21" s="56" t="s">
        <v>228</v>
      </c>
      <c r="H21" s="58"/>
      <c r="I21" s="58"/>
      <c r="K21" s="70">
        <v>6</v>
      </c>
      <c r="L21" s="58">
        <v>0</v>
      </c>
      <c r="M21" s="58">
        <v>48</v>
      </c>
      <c r="N21" s="58">
        <v>1</v>
      </c>
      <c r="O21" s="60"/>
      <c r="P21" s="61">
        <v>2</v>
      </c>
      <c r="Q21" s="61">
        <v>1</v>
      </c>
      <c r="R21" s="60"/>
      <c r="S21" s="58"/>
      <c r="T21" s="58"/>
      <c r="U21" s="58"/>
      <c r="V21" s="62">
        <f>SUM($D$5:$D21)/(COUNTA($D$5:$D21)-COUNTA($E$5:$E21))</f>
        <v>6.2727272727272725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 t="s">
        <v>240</v>
      </c>
      <c r="B22" s="67"/>
      <c r="C22" s="53">
        <v>7</v>
      </c>
      <c r="D22" s="43">
        <v>4</v>
      </c>
      <c r="E22" s="54"/>
      <c r="F22" s="55">
        <v>5</v>
      </c>
      <c r="G22" s="58" t="s">
        <v>246</v>
      </c>
      <c r="H22" s="58"/>
      <c r="I22" s="58"/>
      <c r="K22" s="70">
        <v>3</v>
      </c>
      <c r="L22" s="58">
        <v>0</v>
      </c>
      <c r="M22" s="58">
        <v>19</v>
      </c>
      <c r="N22" s="58">
        <v>1</v>
      </c>
      <c r="O22" s="60"/>
      <c r="P22" s="61"/>
      <c r="Q22" s="61">
        <v>1</v>
      </c>
      <c r="R22" s="60"/>
      <c r="S22" s="58"/>
      <c r="T22" s="58"/>
      <c r="U22" s="58"/>
      <c r="V22" s="62">
        <f>SUM($D$5:$D22)/(COUNTA($D$5:$D22)-COUNTA($E$5:$E22))</f>
        <v>6.083333333333333</v>
      </c>
      <c r="W22" s="253" t="s">
        <v>246</v>
      </c>
      <c r="X22" s="254"/>
      <c r="Y22" s="255"/>
      <c r="Z22" s="88">
        <f t="shared" si="3"/>
        <v>5</v>
      </c>
      <c r="AA22" s="256">
        <f t="shared" si="2"/>
        <v>0.3125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6.083333333333333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6.083333333333333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6.083333333333333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6.083333333333333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6.083333333333333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6.083333333333333</v>
      </c>
      <c r="W28" s="94" t="s">
        <v>254</v>
      </c>
      <c r="X28" s="95"/>
      <c r="Y28" s="95"/>
      <c r="Z28" s="96"/>
      <c r="AA28" s="261">
        <f>IF(W5=0,"-",$W$13/$W$5)</f>
        <v>0.1111111111111111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6.083333333333333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6.083333333333333</v>
      </c>
      <c r="W30" s="250" t="s">
        <v>256</v>
      </c>
      <c r="X30" s="248"/>
      <c r="Y30" s="248"/>
      <c r="Z30" s="249"/>
      <c r="AA30" s="251">
        <f>IF($Z$5="-","-",IF($Z$5=0,"-",($AF$5*4+$AG$5*6)/$Z$5))</f>
        <v>0.1095890410958904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6.083333333333333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6.083333333333333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6.083333333333333</v>
      </c>
      <c r="W33" s="247" t="s">
        <v>259</v>
      </c>
      <c r="X33" s="248"/>
      <c r="Y33" s="248"/>
      <c r="Z33" s="249"/>
      <c r="AA33" s="101">
        <f>SUMPRODUCT((D5:D34=0)*(D5:D34&lt;&gt;"")*(E5:E34&lt;&gt;"*"))</f>
        <v>2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6.083333333333333</v>
      </c>
      <c r="W34" s="247" t="s">
        <v>260</v>
      </c>
      <c r="X34" s="248"/>
      <c r="Y34" s="248"/>
      <c r="Z34" s="249"/>
      <c r="AA34" s="101">
        <f>SUM(P5:P34)</f>
        <v>5</v>
      </c>
      <c r="AB34" s="102">
        <f>SUM(Q5:Q34)</f>
        <v>6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114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240</v>
      </c>
      <c r="B5" s="27"/>
      <c r="C5" s="53">
        <v>10</v>
      </c>
      <c r="D5" s="43">
        <v>0</v>
      </c>
      <c r="E5" s="54"/>
      <c r="F5" s="55">
        <v>2</v>
      </c>
      <c r="G5" s="56" t="s">
        <v>237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0</v>
      </c>
      <c r="W5" s="63">
        <f>COUNTA(A5:A34)</f>
        <v>6</v>
      </c>
      <c r="X5" s="63">
        <f>COUNTA(D5:D34)</f>
        <v>4</v>
      </c>
      <c r="Y5" s="63">
        <f>COUNTA(E5:E34)</f>
        <v>1</v>
      </c>
      <c r="Z5" s="64">
        <f>IF(X5=0,"-",SUM(D5:D34))</f>
        <v>3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2(10)</v>
      </c>
      <c r="AB5" s="283"/>
      <c r="AC5" s="273">
        <f>IF($X5-$Y5,$Z5/($X5-$Y5),"-")</f>
        <v>1</v>
      </c>
      <c r="AD5" s="274"/>
      <c r="AE5" s="65">
        <f>IF(SUM($F$5:$F$43),($Z5/(SUM($F$5:$F$43))*100),"-")</f>
        <v>12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23" t="s">
        <v>244</v>
      </c>
      <c r="B6" s="67"/>
      <c r="C6" s="53">
        <v>6</v>
      </c>
      <c r="D6" s="43">
        <v>2</v>
      </c>
      <c r="E6" s="54"/>
      <c r="F6" s="55">
        <v>10</v>
      </c>
      <c r="G6" s="56" t="s">
        <v>246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1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247</v>
      </c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1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227</v>
      </c>
      <c r="B8" s="67"/>
      <c r="C8" s="53">
        <v>7</v>
      </c>
      <c r="D8" s="43">
        <v>1</v>
      </c>
      <c r="E8" s="54"/>
      <c r="F8" s="55">
        <v>7</v>
      </c>
      <c r="G8" s="56" t="s">
        <v>237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240</v>
      </c>
      <c r="B9" s="75"/>
      <c r="C9" s="76">
        <v>10</v>
      </c>
      <c r="D9" s="77">
        <v>0</v>
      </c>
      <c r="E9" s="54" t="s">
        <v>213</v>
      </c>
      <c r="F9" s="55">
        <v>6</v>
      </c>
      <c r="G9" s="56" t="s">
        <v>228</v>
      </c>
      <c r="H9" s="58"/>
      <c r="I9" s="58"/>
      <c r="K9" s="70">
        <v>2</v>
      </c>
      <c r="L9" s="58">
        <v>0</v>
      </c>
      <c r="M9" s="58">
        <v>18</v>
      </c>
      <c r="N9" s="58">
        <v>1</v>
      </c>
      <c r="O9" s="60"/>
      <c r="P9" s="61"/>
      <c r="Q9" s="61">
        <v>1</v>
      </c>
      <c r="R9" s="60"/>
      <c r="S9" s="58"/>
      <c r="T9" s="58"/>
      <c r="U9" s="58"/>
      <c r="V9" s="62">
        <f>SUM($D$5:$D9)/(COUNTA($D$5:$D9)-COUNTA($E$5:$E9))</f>
        <v>1</v>
      </c>
      <c r="W9" s="78">
        <f t="array" ref="W9">IF(SUM(K5:K34)=0,"-",SUM(INT(K5:K34))+INT(ROUND(SUM(K5:K34-INT(K5:K34)),1)/0.6)+MOD(ROUND(SUM(K5:K34-INT(K5:K34)),1),0.6))</f>
        <v>5</v>
      </c>
      <c r="X9" s="79">
        <f>IF($W$9="-","-",SUM(L5:L34))</f>
        <v>0</v>
      </c>
      <c r="Y9" s="79">
        <f>IF($W$9="-","-",SUM(M5:M34))</f>
        <v>34</v>
      </c>
      <c r="Z9" s="64">
        <f>IF($W$9="-","-",SUM(N5:N34))</f>
        <v>1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1/18(2)</v>
      </c>
      <c r="AB9" s="272"/>
      <c r="AC9" s="273">
        <f>IF($Z$9="-","-",IF($Z$9=0,"-",$Y$9/$Z$9))</f>
        <v>34</v>
      </c>
      <c r="AD9" s="274"/>
      <c r="AE9" s="80">
        <f>IF(ISERROR(ROUND((INT(W9)*6+((W9-INT(W9))*10))/Z9,2)),"-",ROUND((INT(W9)*6+((W9-INT(W9))*10))/Z9,2))</f>
        <v>30</v>
      </c>
      <c r="AF9" s="81">
        <f>IF(ISERROR(ROUND(Y9/(INT(W9)*6+((W9-INT(W9))*10))*6,2)),"-",ROUND(Y9/(INT(W9)*6+((W9-INT(W9))*10))*6,2))</f>
        <v>6.8</v>
      </c>
      <c r="AG9" s="82">
        <f>COUNTIF(N5:N34,"&gt;=5")</f>
        <v>0</v>
      </c>
      <c r="AH9" s="83"/>
      <c r="AK9" s="66" t="s">
        <v>231</v>
      </c>
      <c r="AL9" s="59">
        <f t="shared" si="0"/>
        <v>1</v>
      </c>
      <c r="AM9" s="51">
        <f t="shared" si="1"/>
        <v>2</v>
      </c>
    </row>
    <row r="10" spans="1:39" x14ac:dyDescent="0.2">
      <c r="A10" s="52" t="s">
        <v>227</v>
      </c>
      <c r="B10" s="67"/>
      <c r="C10" s="53"/>
      <c r="D10" s="77"/>
      <c r="E10" s="54"/>
      <c r="F10" s="55"/>
      <c r="G10" s="56"/>
      <c r="H10" s="58"/>
      <c r="I10" s="58"/>
      <c r="K10" s="70">
        <v>3</v>
      </c>
      <c r="L10" s="58">
        <v>0</v>
      </c>
      <c r="M10" s="58">
        <v>16</v>
      </c>
      <c r="N10" s="58">
        <v>0</v>
      </c>
      <c r="O10" s="60"/>
      <c r="P10" s="61"/>
      <c r="Q10" s="61">
        <v>4</v>
      </c>
      <c r="R10" s="60"/>
      <c r="S10" s="58"/>
      <c r="T10" s="58"/>
      <c r="U10" s="58"/>
      <c r="V10" s="69">
        <f>SUM($D$5:$D10)/(COUNTA($D$5:$D10)-COUNTA($E$5:$E10))</f>
        <v>1</v>
      </c>
      <c r="W10" s="84"/>
      <c r="AK10" s="66" t="s">
        <v>232</v>
      </c>
      <c r="AL10" s="59">
        <f t="shared" si="0"/>
        <v>1</v>
      </c>
      <c r="AM10" s="51">
        <f t="shared" si="1"/>
        <v>1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>
        <f t="shared" si="0"/>
        <v>2</v>
      </c>
      <c r="AM13" s="51">
        <f t="shared" si="1"/>
        <v>0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0.25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5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117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247</v>
      </c>
      <c r="B5" s="27"/>
      <c r="C5" s="53">
        <v>3</v>
      </c>
      <c r="D5" s="43">
        <v>5</v>
      </c>
      <c r="E5" s="54"/>
      <c r="F5" s="55">
        <v>14</v>
      </c>
      <c r="G5" s="56" t="s">
        <v>237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>
        <f>SUM($D$5:$D5)/(COUNTA($D$5:$D5)-COUNTA($E$5:$E5))</f>
        <v>5</v>
      </c>
      <c r="W5" s="63">
        <f>COUNTA(A5:A34)</f>
        <v>1</v>
      </c>
      <c r="X5" s="63">
        <f>COUNTA(D5:D34)</f>
        <v>1</v>
      </c>
      <c r="Y5" s="63">
        <f>COUNTA(E5:E34)</f>
        <v>0</v>
      </c>
      <c r="Z5" s="64">
        <f>IF(X5=0,"-",SUM(D5:D34))</f>
        <v>5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5(14)</v>
      </c>
      <c r="AB5" s="283"/>
      <c r="AC5" s="273">
        <f>IF($X5-$Y5,$Z5/($X5-$Y5),"-")</f>
        <v>5</v>
      </c>
      <c r="AD5" s="274"/>
      <c r="AE5" s="65">
        <f>IF(SUM($F$5:$F$43),($Z5/(SUM($F$5:$F$43))*100),"-")</f>
        <v>35.714285714285715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5</v>
      </c>
      <c r="Z6" s="34"/>
      <c r="AK6" s="66" t="s">
        <v>222</v>
      </c>
      <c r="AL6" s="59">
        <f>IF(COUNTIF($C$5:$C$34,$AK6)=0,"-",COUNTIF($C$5:$C$34,$AK6))</f>
        <v>1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5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5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5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5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5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5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5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5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5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5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5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5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5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5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5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67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218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>
        <v>2</v>
      </c>
      <c r="T5" s="58"/>
      <c r="U5" s="58"/>
      <c r="V5" s="62" t="e">
        <f>SUM($D$5:$D5)/(COUNTA($D$5:$D5)-COUNTA($E$5:$E5))</f>
        <v>#DIV/0!</v>
      </c>
      <c r="W5" s="63">
        <f>COUNTA(A5:A34)</f>
        <v>8</v>
      </c>
      <c r="X5" s="63">
        <f>COUNTA(D5:D34)</f>
        <v>6</v>
      </c>
      <c r="Y5" s="63">
        <f>COUNTA(E5:E34)</f>
        <v>0</v>
      </c>
      <c r="Z5" s="64">
        <f>IF(X5=0,"-",SUM(D5:D34))</f>
        <v>85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30(25)</v>
      </c>
      <c r="AB5" s="283"/>
      <c r="AC5" s="273">
        <f>IF($X5-$Y5,$Z5/($X5-$Y5),"-")</f>
        <v>14.166666666666666</v>
      </c>
      <c r="AD5" s="274"/>
      <c r="AE5" s="65">
        <f>IF(SUM($F$5:$F$43),($Z5/(SUM($F$5:$F$43))*100),"-")</f>
        <v>100</v>
      </c>
      <c r="AF5" s="63">
        <f>SUM(H5:H34)</f>
        <v>10</v>
      </c>
      <c r="AG5" s="63">
        <f>SUM(I5:I34)</f>
        <v>2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221</v>
      </c>
      <c r="B6" s="67"/>
      <c r="C6" s="53"/>
      <c r="D6" s="43"/>
      <c r="E6" s="54"/>
      <c r="F6" s="55"/>
      <c r="G6" s="56"/>
      <c r="H6" s="58"/>
      <c r="I6" s="58"/>
      <c r="K6" s="70">
        <v>1</v>
      </c>
      <c r="L6" s="58">
        <v>0</v>
      </c>
      <c r="M6" s="58">
        <v>1</v>
      </c>
      <c r="N6" s="58">
        <v>0</v>
      </c>
      <c r="O6" s="60"/>
      <c r="P6" s="61"/>
      <c r="Q6" s="61">
        <v>1</v>
      </c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223</v>
      </c>
      <c r="B7" s="67"/>
      <c r="C7" s="53">
        <v>4</v>
      </c>
      <c r="D7" s="43">
        <v>18</v>
      </c>
      <c r="E7" s="54"/>
      <c r="F7" s="55">
        <v>20</v>
      </c>
      <c r="G7" s="58" t="s">
        <v>246</v>
      </c>
      <c r="H7" s="58">
        <v>2</v>
      </c>
      <c r="I7" s="58">
        <v>1</v>
      </c>
      <c r="K7" s="70">
        <v>2</v>
      </c>
      <c r="L7" s="58">
        <v>0</v>
      </c>
      <c r="M7" s="58">
        <v>15</v>
      </c>
      <c r="N7" s="58">
        <v>1</v>
      </c>
      <c r="O7" s="60"/>
      <c r="P7" s="61"/>
      <c r="Q7" s="61"/>
      <c r="R7" s="60"/>
      <c r="S7" s="58"/>
      <c r="T7" s="58"/>
      <c r="U7" s="58"/>
      <c r="V7" s="62">
        <f>SUM($D$5:$D7)/(COUNTA($D$5:$D7)-COUNTA($E$5:$E7))</f>
        <v>18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11</v>
      </c>
    </row>
    <row r="8" spans="1:39" x14ac:dyDescent="0.2">
      <c r="A8" s="52" t="s">
        <v>227</v>
      </c>
      <c r="B8" s="67"/>
      <c r="C8" s="53">
        <v>5</v>
      </c>
      <c r="D8" s="43">
        <v>30</v>
      </c>
      <c r="E8" s="54"/>
      <c r="F8" s="55">
        <v>25</v>
      </c>
      <c r="G8" s="56" t="s">
        <v>237</v>
      </c>
      <c r="H8" s="58">
        <v>5</v>
      </c>
      <c r="I8" s="58">
        <v>1</v>
      </c>
      <c r="K8" s="70">
        <v>4</v>
      </c>
      <c r="L8" s="58">
        <v>0</v>
      </c>
      <c r="M8" s="58">
        <v>18</v>
      </c>
      <c r="N8" s="70">
        <v>0</v>
      </c>
      <c r="O8" s="72"/>
      <c r="P8" s="73"/>
      <c r="Q8" s="73">
        <v>4</v>
      </c>
      <c r="R8" s="60"/>
      <c r="S8" s="58"/>
      <c r="T8" s="58"/>
      <c r="U8" s="58"/>
      <c r="V8" s="62">
        <f>SUM($D$5:$D8)/(COUNTA($D$5:$D8)-COUNTA($E$5:$E8))</f>
        <v>24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30</v>
      </c>
    </row>
    <row r="9" spans="1:39" x14ac:dyDescent="0.2">
      <c r="A9" s="52" t="s">
        <v>230</v>
      </c>
      <c r="B9" s="75"/>
      <c r="C9" s="76">
        <v>6</v>
      </c>
      <c r="D9" s="77">
        <v>10</v>
      </c>
      <c r="E9" s="54"/>
      <c r="F9" s="55">
        <v>10</v>
      </c>
      <c r="G9" s="56" t="s">
        <v>224</v>
      </c>
      <c r="H9" s="58">
        <v>1</v>
      </c>
      <c r="I9" s="58"/>
      <c r="K9" s="70"/>
      <c r="L9" s="58"/>
      <c r="M9" s="58"/>
      <c r="N9" s="58"/>
      <c r="O9" s="60"/>
      <c r="P9" s="61"/>
      <c r="Q9" s="61"/>
      <c r="R9" s="60"/>
      <c r="S9" s="58">
        <v>1</v>
      </c>
      <c r="T9" s="58"/>
      <c r="U9" s="58"/>
      <c r="V9" s="62">
        <f>SUM($D$5:$D9)/(COUNTA($D$5:$D9)-COUNTA($E$5:$E9))</f>
        <v>19.333333333333332</v>
      </c>
      <c r="W9" s="78">
        <f t="array" ref="W9">IF(SUM(K5:K34)=0,"-",SUM(INT(K5:K34))+INT(ROUND(SUM(K5:K34-INT(K5:K34)),1)/0.6)+MOD(ROUND(SUM(K5:K34-INT(K5:K34)),1),0.6))</f>
        <v>13</v>
      </c>
      <c r="X9" s="79">
        <f>IF($W$9="-","-",SUM(L5:L34))</f>
        <v>0</v>
      </c>
      <c r="Y9" s="79">
        <f>IF($W$9="-","-",SUM(M5:M34))</f>
        <v>62</v>
      </c>
      <c r="Z9" s="64">
        <f>IF($W$9="-","-",SUM(N5:N34))</f>
        <v>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2/6(2)</v>
      </c>
      <c r="AB9" s="272"/>
      <c r="AC9" s="273">
        <f>IF($Z$9="-","-",IF($Z$9=0,"-",$Y$9/$Z$9))</f>
        <v>20.666666666666668</v>
      </c>
      <c r="AD9" s="274"/>
      <c r="AE9" s="80">
        <f>IF(ISERROR(ROUND((INT(W9)*6+((W9-INT(W9))*10))/Z9,2)),"-",ROUND((INT(W9)*6+((W9-INT(W9))*10))/Z9,2))</f>
        <v>26</v>
      </c>
      <c r="AF9" s="81">
        <f>IF(ISERROR(ROUND(Y9/(INT(W9)*6+((W9-INT(W9))*10))*6,2)),"-",ROUND(Y9/(INT(W9)*6+((W9-INT(W9))*10))*6,2))</f>
        <v>4.7699999999999996</v>
      </c>
      <c r="AG9" s="82">
        <f>COUNTIF(N5:N34,"&gt;=5")</f>
        <v>0</v>
      </c>
      <c r="AH9" s="83"/>
      <c r="AK9" s="66" t="s">
        <v>231</v>
      </c>
      <c r="AL9" s="59">
        <f t="shared" si="0"/>
        <v>2</v>
      </c>
      <c r="AM9" s="51">
        <f t="shared" si="1"/>
        <v>9.5</v>
      </c>
    </row>
    <row r="10" spans="1:39" x14ac:dyDescent="0.2">
      <c r="A10" s="52" t="s">
        <v>227</v>
      </c>
      <c r="B10" s="67"/>
      <c r="C10" s="53">
        <v>6</v>
      </c>
      <c r="D10" s="77">
        <v>9</v>
      </c>
      <c r="E10" s="54"/>
      <c r="F10" s="55">
        <v>11</v>
      </c>
      <c r="G10" s="56" t="s">
        <v>219</v>
      </c>
      <c r="H10" s="58">
        <v>1</v>
      </c>
      <c r="I10" s="58"/>
      <c r="K10" s="70">
        <v>4</v>
      </c>
      <c r="L10" s="58">
        <v>0</v>
      </c>
      <c r="M10" s="58">
        <v>22</v>
      </c>
      <c r="N10" s="58">
        <v>0</v>
      </c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16.75</v>
      </c>
      <c r="W10" s="84"/>
      <c r="AK10" s="66" t="s">
        <v>232</v>
      </c>
      <c r="AL10" s="59">
        <f t="shared" si="0"/>
        <v>1</v>
      </c>
      <c r="AM10" s="51">
        <f t="shared" si="1"/>
        <v>14</v>
      </c>
    </row>
    <row r="11" spans="1:39" x14ac:dyDescent="0.2">
      <c r="A11" s="52" t="s">
        <v>223</v>
      </c>
      <c r="B11" s="67"/>
      <c r="C11" s="53">
        <v>4</v>
      </c>
      <c r="D11" s="77">
        <v>4</v>
      </c>
      <c r="E11" s="54"/>
      <c r="F11" s="61">
        <v>7</v>
      </c>
      <c r="G11" s="57" t="s">
        <v>237</v>
      </c>
      <c r="H11" s="58">
        <v>1</v>
      </c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14.2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 t="s">
        <v>249</v>
      </c>
      <c r="B12" s="67"/>
      <c r="C12" s="53">
        <v>7</v>
      </c>
      <c r="D12" s="77">
        <v>14</v>
      </c>
      <c r="E12" s="54"/>
      <c r="F12" s="55">
        <v>12</v>
      </c>
      <c r="G12" s="56" t="s">
        <v>224</v>
      </c>
      <c r="H12" s="58"/>
      <c r="I12" s="58"/>
      <c r="K12" s="70">
        <v>2</v>
      </c>
      <c r="L12" s="58">
        <v>0</v>
      </c>
      <c r="M12" s="58">
        <v>6</v>
      </c>
      <c r="N12" s="58">
        <v>2</v>
      </c>
      <c r="O12" s="60"/>
      <c r="P12" s="61"/>
      <c r="Q12" s="61">
        <v>1</v>
      </c>
      <c r="R12" s="60"/>
      <c r="S12" s="58"/>
      <c r="T12" s="58"/>
      <c r="U12" s="58"/>
      <c r="V12" s="62">
        <f>SUM($D$5:$D12)/(COUNTA($D$5:$D12)-COUNTA($E$5:$E12))</f>
        <v>14.166666666666666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14.166666666666666</v>
      </c>
      <c r="W13" s="63">
        <f>SUM(S5:S34)</f>
        <v>3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14.166666666666666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14.166666666666666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14.166666666666666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14.166666666666666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0.16666666666666666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14.166666666666666</v>
      </c>
      <c r="W18" s="253" t="s">
        <v>224</v>
      </c>
      <c r="X18" s="254"/>
      <c r="Y18" s="255"/>
      <c r="Z18" s="88">
        <f>COUNTIF($G$5:$G$34,W18)</f>
        <v>2</v>
      </c>
      <c r="AA18" s="256">
        <f t="shared" si="2"/>
        <v>0.33333333333333331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14.166666666666666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14.166666666666666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0.33333333333333331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14.166666666666666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14.166666666666666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0.16666666666666666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14.166666666666666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14.166666666666666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14.166666666666666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14.166666666666666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14.166666666666666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14.166666666666666</v>
      </c>
      <c r="W28" s="94" t="s">
        <v>254</v>
      </c>
      <c r="X28" s="95"/>
      <c r="Y28" s="95"/>
      <c r="Z28" s="96"/>
      <c r="AA28" s="261">
        <f>IF(W5=0,"-",$W$13/$W$5)</f>
        <v>0.375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14.166666666666666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30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14.166666666666666</v>
      </c>
      <c r="W30" s="250" t="s">
        <v>256</v>
      </c>
      <c r="X30" s="248"/>
      <c r="Y30" s="248"/>
      <c r="Z30" s="249"/>
      <c r="AA30" s="251">
        <f>IF($Z$5="-","-",IF($Z$5=0,"-",($AF$5*4+$AG$5*6)/$Z$5))</f>
        <v>0.61176470588235299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14.166666666666666</v>
      </c>
      <c r="W31" s="250" t="s">
        <v>257</v>
      </c>
      <c r="X31" s="248"/>
      <c r="Y31" s="248"/>
      <c r="Z31" s="249"/>
      <c r="AA31" s="251">
        <f>IF(SUM($AF5:$AG5),$AG5/SUM($AF5:$AG5),"-")</f>
        <v>0.16666666666666666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14.166666666666666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14.166666666666666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14.166666666666666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6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69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7</v>
      </c>
      <c r="D5" s="43">
        <v>22</v>
      </c>
      <c r="E5" s="54" t="s">
        <v>213</v>
      </c>
      <c r="F5" s="55">
        <v>12</v>
      </c>
      <c r="G5" s="56" t="s">
        <v>228</v>
      </c>
      <c r="H5" s="57">
        <v>3</v>
      </c>
      <c r="I5" s="58"/>
      <c r="K5" s="59">
        <v>3</v>
      </c>
      <c r="L5" s="58">
        <v>0</v>
      </c>
      <c r="M5" s="58">
        <v>30</v>
      </c>
      <c r="N5" s="58">
        <v>0</v>
      </c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15</v>
      </c>
      <c r="X5" s="63">
        <f>COUNTA(D5:D34)</f>
        <v>14</v>
      </c>
      <c r="Y5" s="63">
        <f>COUNTA(E5:E34)</f>
        <v>6</v>
      </c>
      <c r="Z5" s="64">
        <f>IF(X5=0,"-",SUM(D5:D34))</f>
        <v>555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100(106)</v>
      </c>
      <c r="AB5" s="283"/>
      <c r="AC5" s="273">
        <f>IF($X5-$Y5,$Z5/($X5-$Y5),"-")</f>
        <v>69.375</v>
      </c>
      <c r="AD5" s="274"/>
      <c r="AE5" s="65">
        <f>IF(SUM($F$5:$F$43),($Z5/(SUM($F$5:$F$43))*100),"-")</f>
        <v>94.227504244482176</v>
      </c>
      <c r="AF5" s="63">
        <f>SUM(H5:H34)</f>
        <v>73</v>
      </c>
      <c r="AG5" s="63">
        <f>SUM(I5:I34)</f>
        <v>1</v>
      </c>
      <c r="AH5" s="63">
        <f>COUNTIF($D$5:$D$34,"&gt;=50")-$AI5</f>
        <v>3</v>
      </c>
      <c r="AI5" s="63">
        <f>COUNTIF(D5:D34,"&gt;=100")</f>
        <v>1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46</v>
      </c>
    </row>
    <row r="6" spans="1:39" x14ac:dyDescent="0.2">
      <c r="A6" s="52" t="s">
        <v>218</v>
      </c>
      <c r="B6" s="67"/>
      <c r="C6" s="53">
        <v>3</v>
      </c>
      <c r="D6" s="43">
        <v>27</v>
      </c>
      <c r="E6" s="54" t="s">
        <v>213</v>
      </c>
      <c r="F6" s="55">
        <v>20</v>
      </c>
      <c r="G6" s="56" t="s">
        <v>228</v>
      </c>
      <c r="H6" s="58">
        <v>4</v>
      </c>
      <c r="I6" s="58"/>
      <c r="K6" s="70">
        <v>2</v>
      </c>
      <c r="L6" s="58">
        <v>0</v>
      </c>
      <c r="M6" s="58">
        <v>5</v>
      </c>
      <c r="N6" s="58">
        <v>2</v>
      </c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>
        <f>IF(COUNTIF($C$5:$C$34,$AK6)=0,"-",COUNTIF($C$5:$C$34,$AK6))</f>
        <v>6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104.66666666666667</v>
      </c>
    </row>
    <row r="7" spans="1:39" x14ac:dyDescent="0.2">
      <c r="A7" s="52" t="s">
        <v>221</v>
      </c>
      <c r="B7" s="67"/>
      <c r="C7" s="53">
        <v>3</v>
      </c>
      <c r="D7" s="43">
        <v>50</v>
      </c>
      <c r="E7" s="54"/>
      <c r="F7" s="55">
        <v>94</v>
      </c>
      <c r="G7" s="58" t="s">
        <v>224</v>
      </c>
      <c r="H7" s="58">
        <v>4</v>
      </c>
      <c r="I7" s="58"/>
      <c r="K7" s="70">
        <v>4</v>
      </c>
      <c r="L7" s="58">
        <v>0</v>
      </c>
      <c r="M7" s="58">
        <v>9</v>
      </c>
      <c r="N7" s="58">
        <v>5</v>
      </c>
      <c r="O7" s="60"/>
      <c r="P7" s="61"/>
      <c r="Q7" s="61"/>
      <c r="R7" s="60"/>
      <c r="S7" s="58"/>
      <c r="T7" s="58"/>
      <c r="U7" s="58"/>
      <c r="V7" s="62">
        <f>SUM($D$5:$D7)/(COUNTA($D$5:$D7)-COUNTA($E$5:$E7))</f>
        <v>99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1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63</v>
      </c>
    </row>
    <row r="8" spans="1:39" x14ac:dyDescent="0.2">
      <c r="A8" s="52" t="s">
        <v>262</v>
      </c>
      <c r="B8" s="67"/>
      <c r="C8" s="53">
        <v>8</v>
      </c>
      <c r="D8" s="43">
        <v>13</v>
      </c>
      <c r="E8" s="54" t="s">
        <v>213</v>
      </c>
      <c r="F8" s="55">
        <v>9</v>
      </c>
      <c r="G8" s="56" t="s">
        <v>228</v>
      </c>
      <c r="H8" s="58">
        <v>1</v>
      </c>
      <c r="I8" s="58"/>
      <c r="K8" s="70"/>
      <c r="L8" s="58"/>
      <c r="M8" s="58"/>
      <c r="N8" s="70"/>
      <c r="O8" s="72"/>
      <c r="P8" s="73"/>
      <c r="Q8" s="73"/>
      <c r="R8" s="60"/>
      <c r="S8" s="58">
        <v>1</v>
      </c>
      <c r="T8" s="58"/>
      <c r="U8" s="58"/>
      <c r="V8" s="62">
        <f>SUM($D$5:$D8)/(COUNTA($D$5:$D8)-COUNTA($E$5:$E8))</f>
        <v>112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2</v>
      </c>
      <c r="AM8" s="51">
        <f t="shared" si="1"/>
        <v>79</v>
      </c>
    </row>
    <row r="9" spans="1:39" x14ac:dyDescent="0.2">
      <c r="A9" s="52" t="s">
        <v>227</v>
      </c>
      <c r="B9" s="75"/>
      <c r="C9" s="76">
        <v>7</v>
      </c>
      <c r="D9" s="77">
        <v>7</v>
      </c>
      <c r="E9" s="54"/>
      <c r="F9" s="55">
        <v>5</v>
      </c>
      <c r="G9" s="56" t="s">
        <v>246</v>
      </c>
      <c r="H9" s="58">
        <v>1</v>
      </c>
      <c r="I9" s="58"/>
      <c r="K9" s="70">
        <v>3</v>
      </c>
      <c r="L9" s="58">
        <v>0</v>
      </c>
      <c r="M9" s="58">
        <v>19</v>
      </c>
      <c r="N9" s="58">
        <v>1</v>
      </c>
      <c r="O9" s="60"/>
      <c r="P9" s="61"/>
      <c r="Q9" s="61"/>
      <c r="R9" s="60"/>
      <c r="S9" s="58"/>
      <c r="T9" s="58"/>
      <c r="U9" s="58"/>
      <c r="V9" s="62">
        <f>SUM($D$5:$D9)/(COUNTA($D$5:$D9)-COUNTA($E$5:$E9))</f>
        <v>59.5</v>
      </c>
      <c r="W9" s="78">
        <f t="array" ref="W9">IF(SUM(K5:K34)=0,"-",SUM(INT(K5:K34))+INT(ROUND(SUM(K5:K34-INT(K5:K34)),1)/0.6)+MOD(ROUND(SUM(K5:K34-INT(K5:K34)),1),0.6))</f>
        <v>57.4</v>
      </c>
      <c r="X9" s="79">
        <f>IF($W$9="-","-",SUM(L5:L34))</f>
        <v>7</v>
      </c>
      <c r="Y9" s="79">
        <f>IF($W$9="-","-",SUM(M5:M34))</f>
        <v>262</v>
      </c>
      <c r="Z9" s="64">
        <f>IF($W$9="-","-",SUM(N5:N34))</f>
        <v>22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5/9(4)</v>
      </c>
      <c r="AB9" s="272"/>
      <c r="AC9" s="273">
        <f>IF($Z$9="-","-",IF($Z$9=0,"-",$Y$9/$Z$9))</f>
        <v>11.909090909090908</v>
      </c>
      <c r="AD9" s="274"/>
      <c r="AE9" s="80">
        <f>IF(ISERROR(ROUND((INT(W9)*6+((W9-INT(W9))*10))/Z9,2)),"-",ROUND((INT(W9)*6+((W9-INT(W9))*10))/Z9,2))</f>
        <v>15.73</v>
      </c>
      <c r="AF9" s="81">
        <f>IF(ISERROR(ROUND(Y9/(INT(W9)*6+((W9-INT(W9))*10))*6,2)),"-",ROUND(Y9/(INT(W9)*6+((W9-INT(W9))*10))*6,2))</f>
        <v>4.54</v>
      </c>
      <c r="AG9" s="82">
        <f>COUNTIF(N5:N34,"&gt;=5")</f>
        <v>1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230</v>
      </c>
      <c r="B10" s="67"/>
      <c r="C10" s="53">
        <v>4</v>
      </c>
      <c r="D10" s="77">
        <v>63</v>
      </c>
      <c r="E10" s="54"/>
      <c r="F10" s="55">
        <v>76</v>
      </c>
      <c r="G10" s="56" t="s">
        <v>248</v>
      </c>
      <c r="H10" s="58">
        <v>10</v>
      </c>
      <c r="I10" s="58"/>
      <c r="K10" s="70">
        <v>7.4</v>
      </c>
      <c r="L10" s="58">
        <v>2</v>
      </c>
      <c r="M10" s="58">
        <v>22</v>
      </c>
      <c r="N10" s="58">
        <v>4</v>
      </c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60.666666666666664</v>
      </c>
      <c r="W10" s="84"/>
      <c r="AK10" s="66" t="s">
        <v>232</v>
      </c>
      <c r="AL10" s="59">
        <f t="shared" si="0"/>
        <v>2</v>
      </c>
      <c r="AM10" s="51">
        <f t="shared" si="1"/>
        <v>29</v>
      </c>
    </row>
    <row r="11" spans="1:39" x14ac:dyDescent="0.2">
      <c r="A11" s="52" t="s">
        <v>227</v>
      </c>
      <c r="B11" s="67"/>
      <c r="C11" s="53">
        <v>5</v>
      </c>
      <c r="D11" s="77">
        <v>48</v>
      </c>
      <c r="E11" s="54" t="s">
        <v>213</v>
      </c>
      <c r="F11" s="61">
        <v>31</v>
      </c>
      <c r="G11" s="57" t="s">
        <v>228</v>
      </c>
      <c r="H11" s="58">
        <v>5</v>
      </c>
      <c r="I11" s="58">
        <v>1</v>
      </c>
      <c r="K11" s="70">
        <v>4</v>
      </c>
      <c r="L11" s="58">
        <v>0</v>
      </c>
      <c r="M11" s="58">
        <v>41</v>
      </c>
      <c r="N11" s="58">
        <v>0</v>
      </c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76.666666666666671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2</v>
      </c>
      <c r="AM11" s="51">
        <f t="shared" si="1"/>
        <v>24</v>
      </c>
    </row>
    <row r="12" spans="1:39" x14ac:dyDescent="0.2">
      <c r="A12" s="52" t="s">
        <v>236</v>
      </c>
      <c r="B12" s="67"/>
      <c r="C12" s="53">
        <v>5</v>
      </c>
      <c r="D12" s="77">
        <v>31</v>
      </c>
      <c r="E12" s="54"/>
      <c r="F12" s="55">
        <v>27</v>
      </c>
      <c r="G12" s="56" t="s">
        <v>224</v>
      </c>
      <c r="H12" s="58">
        <v>6</v>
      </c>
      <c r="I12" s="58"/>
      <c r="K12" s="70">
        <v>4</v>
      </c>
      <c r="L12" s="58">
        <v>0</v>
      </c>
      <c r="M12" s="58">
        <v>28</v>
      </c>
      <c r="N12" s="58">
        <v>0</v>
      </c>
      <c r="O12" s="60"/>
      <c r="P12" s="61"/>
      <c r="Q12" s="61"/>
      <c r="R12" s="60"/>
      <c r="S12" s="58">
        <v>1</v>
      </c>
      <c r="T12" s="58"/>
      <c r="U12" s="58"/>
      <c r="V12" s="62">
        <f>SUM($D$5:$D12)/(COUNTA($D$5:$D12)-COUNTA($E$5:$E12))</f>
        <v>65.25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263</v>
      </c>
      <c r="B13" s="67"/>
      <c r="C13" s="53">
        <v>3</v>
      </c>
      <c r="D13" s="77">
        <v>36</v>
      </c>
      <c r="E13" s="54" t="s">
        <v>213</v>
      </c>
      <c r="F13" s="55">
        <v>34</v>
      </c>
      <c r="G13" s="56" t="s">
        <v>228</v>
      </c>
      <c r="H13" s="58">
        <v>4</v>
      </c>
      <c r="I13" s="58"/>
      <c r="K13" s="70">
        <v>5</v>
      </c>
      <c r="L13" s="58">
        <v>0</v>
      </c>
      <c r="M13" s="58">
        <v>15</v>
      </c>
      <c r="N13" s="58">
        <v>0</v>
      </c>
      <c r="O13" s="60"/>
      <c r="P13" s="61"/>
      <c r="Q13" s="61"/>
      <c r="R13" s="60"/>
      <c r="S13" s="58">
        <v>1</v>
      </c>
      <c r="T13" s="58"/>
      <c r="U13" s="58"/>
      <c r="V13" s="62">
        <f>SUM($D$5:$D13)/(COUNTA($D$5:$D13)-COUNTA($E$5:$E13))</f>
        <v>74.25</v>
      </c>
      <c r="W13" s="63">
        <f>SUM(S5:S34)</f>
        <v>4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240</v>
      </c>
      <c r="B14" s="75"/>
      <c r="C14" s="76">
        <v>3</v>
      </c>
      <c r="D14" s="43">
        <v>32</v>
      </c>
      <c r="E14" s="54"/>
      <c r="F14" s="55">
        <v>39</v>
      </c>
      <c r="G14" s="58" t="s">
        <v>224</v>
      </c>
      <c r="H14" s="58">
        <v>4</v>
      </c>
      <c r="I14" s="58"/>
      <c r="K14" s="70">
        <v>7</v>
      </c>
      <c r="L14" s="58">
        <v>2</v>
      </c>
      <c r="M14" s="58">
        <v>17</v>
      </c>
      <c r="N14" s="58">
        <v>4</v>
      </c>
      <c r="O14" s="60"/>
      <c r="P14" s="61"/>
      <c r="Q14" s="61"/>
      <c r="R14" s="60"/>
      <c r="S14" s="58">
        <v>1</v>
      </c>
      <c r="T14" s="58"/>
      <c r="U14" s="58"/>
      <c r="V14" s="69">
        <f>SUM($D$5:$D14)/(COUNTA($D$5:$D14)-COUNTA($E$5:$E14))</f>
        <v>65.8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218</v>
      </c>
      <c r="B15" s="75"/>
      <c r="C15" s="76"/>
      <c r="D15" s="77"/>
      <c r="E15" s="54"/>
      <c r="F15" s="55"/>
      <c r="G15" s="56"/>
      <c r="H15" s="58"/>
      <c r="I15" s="58"/>
      <c r="K15" s="70">
        <v>3</v>
      </c>
      <c r="L15" s="58">
        <v>2</v>
      </c>
      <c r="M15" s="58">
        <v>2</v>
      </c>
      <c r="N15" s="58">
        <v>2</v>
      </c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65.8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249</v>
      </c>
      <c r="B16" s="75"/>
      <c r="C16" s="76">
        <v>3</v>
      </c>
      <c r="D16" s="77">
        <v>100</v>
      </c>
      <c r="E16" s="54"/>
      <c r="F16" s="55">
        <v>106</v>
      </c>
      <c r="G16" s="56" t="s">
        <v>237</v>
      </c>
      <c r="H16" s="58">
        <v>15</v>
      </c>
      <c r="I16" s="58"/>
      <c r="K16" s="70">
        <v>8</v>
      </c>
      <c r="L16" s="58">
        <v>1</v>
      </c>
      <c r="M16" s="58">
        <v>35</v>
      </c>
      <c r="N16" s="58">
        <v>3</v>
      </c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71.5</v>
      </c>
      <c r="W16" s="275" t="s">
        <v>228</v>
      </c>
      <c r="X16" s="276"/>
      <c r="Y16" s="277"/>
      <c r="Z16" s="88">
        <f>COUNTIF($G$5:$G$34,W16)</f>
        <v>6</v>
      </c>
      <c r="AA16" s="256">
        <f>$Z16/MAX(1,$X$5)</f>
        <v>0.42857142857142855</v>
      </c>
      <c r="AB16" s="257"/>
    </row>
    <row r="17" spans="1:34" x14ac:dyDescent="0.2">
      <c r="A17" s="52" t="s">
        <v>240</v>
      </c>
      <c r="B17" s="75"/>
      <c r="C17" s="76">
        <v>8</v>
      </c>
      <c r="D17" s="77">
        <v>11</v>
      </c>
      <c r="E17" s="54"/>
      <c r="F17" s="55">
        <v>9</v>
      </c>
      <c r="G17" s="56" t="s">
        <v>224</v>
      </c>
      <c r="H17" s="58">
        <v>1</v>
      </c>
      <c r="I17" s="58"/>
      <c r="K17" s="70">
        <v>1</v>
      </c>
      <c r="L17" s="58">
        <v>0</v>
      </c>
      <c r="M17" s="58">
        <v>9</v>
      </c>
      <c r="N17" s="58">
        <v>0</v>
      </c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62.857142857142854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 t="s">
        <v>236</v>
      </c>
      <c r="B18" s="75"/>
      <c r="C18" s="76">
        <v>3</v>
      </c>
      <c r="D18" s="77">
        <v>69</v>
      </c>
      <c r="E18" s="54" t="s">
        <v>213</v>
      </c>
      <c r="F18" s="55">
        <v>82</v>
      </c>
      <c r="G18" s="56" t="s">
        <v>228</v>
      </c>
      <c r="H18" s="58">
        <v>8</v>
      </c>
      <c r="I18" s="58"/>
      <c r="K18" s="70">
        <v>3</v>
      </c>
      <c r="L18" s="58">
        <v>0</v>
      </c>
      <c r="M18" s="58">
        <v>17</v>
      </c>
      <c r="N18" s="58">
        <v>1</v>
      </c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72.714285714285708</v>
      </c>
      <c r="W18" s="253" t="s">
        <v>224</v>
      </c>
      <c r="X18" s="254"/>
      <c r="Y18" s="255"/>
      <c r="Z18" s="88">
        <f>COUNTIF($G$5:$G$34,W18)</f>
        <v>4</v>
      </c>
      <c r="AA18" s="256">
        <f t="shared" si="2"/>
        <v>0.2857142857142857</v>
      </c>
      <c r="AB18" s="257"/>
      <c r="AG18" s="24"/>
      <c r="AH18" s="24"/>
    </row>
    <row r="19" spans="1:34" x14ac:dyDescent="0.2">
      <c r="A19" s="52" t="s">
        <v>227</v>
      </c>
      <c r="B19" s="75"/>
      <c r="C19" s="76">
        <v>1</v>
      </c>
      <c r="D19" s="43">
        <v>46</v>
      </c>
      <c r="E19" s="54"/>
      <c r="F19" s="55">
        <v>45</v>
      </c>
      <c r="G19" s="58" t="s">
        <v>237</v>
      </c>
      <c r="H19" s="58">
        <v>7</v>
      </c>
      <c r="I19" s="58"/>
      <c r="K19" s="70">
        <v>3</v>
      </c>
      <c r="L19" s="58">
        <v>0</v>
      </c>
      <c r="M19" s="58">
        <v>13</v>
      </c>
      <c r="N19" s="58">
        <v>0</v>
      </c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69.375</v>
      </c>
      <c r="W19" s="253" t="s">
        <v>248</v>
      </c>
      <c r="X19" s="254"/>
      <c r="Y19" s="255"/>
      <c r="Z19" s="88">
        <f t="shared" ref="Z19:Z25" si="3">COUNTIF($G$5:$G$34,W19)</f>
        <v>1</v>
      </c>
      <c r="AA19" s="256">
        <f t="shared" si="2"/>
        <v>7.1428571428571425E-2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69.375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0.14285714285714285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69.375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69.375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7.1428571428571425E-2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69.375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69.375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69.375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69.375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69.375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69.375</v>
      </c>
      <c r="W28" s="94" t="s">
        <v>254</v>
      </c>
      <c r="X28" s="95"/>
      <c r="Y28" s="95"/>
      <c r="Z28" s="96"/>
      <c r="AA28" s="261">
        <f>IF(W5=0,"-",$W$13/$W$5)</f>
        <v>0.26666666666666666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69.375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87.333333333333329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69.375</v>
      </c>
      <c r="W30" s="250" t="s">
        <v>256</v>
      </c>
      <c r="X30" s="248"/>
      <c r="Y30" s="248"/>
      <c r="Z30" s="249"/>
      <c r="AA30" s="251">
        <f>IF($Z$5="-","-",IF($Z$5=0,"-",($AF$5*4+$AG$5*6)/$Z$5))</f>
        <v>0.53693693693693689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69.375</v>
      </c>
      <c r="W31" s="250" t="s">
        <v>257</v>
      </c>
      <c r="X31" s="248"/>
      <c r="Y31" s="248"/>
      <c r="Z31" s="249"/>
      <c r="AA31" s="251">
        <f>IF(SUM($AF5:$AG5),$AG5/SUM($AF5:$AG5),"-")</f>
        <v>1.3513513513513514E-2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69.375</v>
      </c>
      <c r="W32" s="250" t="s">
        <v>258</v>
      </c>
      <c r="X32" s="248"/>
      <c r="Y32" s="248"/>
      <c r="Z32" s="249"/>
      <c r="AA32" s="251">
        <f>IF(SUM($AH5:$AI5),$AI5/SUM($AH5:$AI5),"-")</f>
        <v>0.25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69.375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69.375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72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218</v>
      </c>
      <c r="B5" s="27"/>
      <c r="C5" s="53"/>
      <c r="D5" s="43"/>
      <c r="E5" s="54"/>
      <c r="F5" s="55"/>
      <c r="G5" s="56"/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16</v>
      </c>
      <c r="X5" s="63">
        <f>COUNTA(D5:D34)</f>
        <v>10</v>
      </c>
      <c r="Y5" s="63">
        <f>COUNTA(E5:E34)</f>
        <v>3</v>
      </c>
      <c r="Z5" s="64">
        <f>IF(X5=0,"-",SUM(D5:D34))</f>
        <v>50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11(13)</v>
      </c>
      <c r="AB5" s="283"/>
      <c r="AC5" s="273">
        <f>IF($X5-$Y5,$Z5/($X5-$Y5),"-")</f>
        <v>7.1428571428571432</v>
      </c>
      <c r="AD5" s="274"/>
      <c r="AE5" s="65">
        <f>IF(SUM($F$5:$F$43),($Z5/(SUM($F$5:$F$43))*100),"-")</f>
        <v>48.07692307692308</v>
      </c>
      <c r="AF5" s="63">
        <f>SUM(H5:H34)</f>
        <v>3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223</v>
      </c>
      <c r="B6" s="67"/>
      <c r="C6" s="53">
        <v>8</v>
      </c>
      <c r="D6" s="43">
        <v>3</v>
      </c>
      <c r="E6" s="54"/>
      <c r="F6" s="55">
        <v>8</v>
      </c>
      <c r="G6" s="56" t="s">
        <v>224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>
        <v>2</v>
      </c>
      <c r="T6" s="58"/>
      <c r="U6" s="58"/>
      <c r="V6" s="69">
        <f>SUM($D$5:$D6)/(COUNTA($D$5:$D6)-COUNTA($E$5:$E6))</f>
        <v>3</v>
      </c>
      <c r="Z6" s="34"/>
      <c r="AK6" s="66" t="s">
        <v>222</v>
      </c>
      <c r="AL6" s="59">
        <f>IF(COUNTIF($C$5:$C$34,$AK6)=0,"-",COUNTIF($C$5:$C$34,$AK6))</f>
        <v>1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262</v>
      </c>
      <c r="B7" s="67"/>
      <c r="C7" s="53">
        <v>6</v>
      </c>
      <c r="D7" s="43">
        <v>11</v>
      </c>
      <c r="E7" s="54"/>
      <c r="F7" s="55">
        <v>13</v>
      </c>
      <c r="G7" s="58" t="s">
        <v>219</v>
      </c>
      <c r="H7" s="58"/>
      <c r="I7" s="58"/>
      <c r="K7" s="70">
        <v>1</v>
      </c>
      <c r="L7" s="58">
        <v>0</v>
      </c>
      <c r="M7" s="58">
        <v>11</v>
      </c>
      <c r="N7" s="58">
        <v>0</v>
      </c>
      <c r="O7" s="60"/>
      <c r="P7" s="61"/>
      <c r="Q7" s="61">
        <v>1</v>
      </c>
      <c r="R7" s="60"/>
      <c r="S7" s="58"/>
      <c r="T7" s="58"/>
      <c r="U7" s="58">
        <v>1</v>
      </c>
      <c r="V7" s="62">
        <f>SUM($D$5:$D7)/(COUNTA($D$5:$D7)-COUNTA($E$5:$E7))</f>
        <v>7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6.5</v>
      </c>
    </row>
    <row r="8" spans="1:39" x14ac:dyDescent="0.2">
      <c r="A8" s="52" t="s">
        <v>227</v>
      </c>
      <c r="B8" s="67"/>
      <c r="C8" s="53">
        <v>10</v>
      </c>
      <c r="D8" s="43">
        <v>1</v>
      </c>
      <c r="E8" s="54" t="s">
        <v>213</v>
      </c>
      <c r="F8" s="55">
        <v>3</v>
      </c>
      <c r="G8" s="56" t="s">
        <v>228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7.5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 t="str">
        <f t="shared" si="1"/>
        <v>-</v>
      </c>
    </row>
    <row r="9" spans="1:39" x14ac:dyDescent="0.2">
      <c r="A9" s="52" t="s">
        <v>227</v>
      </c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>
        <v>1</v>
      </c>
      <c r="T9" s="58"/>
      <c r="U9" s="58">
        <v>1</v>
      </c>
      <c r="V9" s="62">
        <f>SUM($D$5:$D9)/(COUNTA($D$5:$D9)-COUNTA($E$5:$E9))</f>
        <v>7.5</v>
      </c>
      <c r="W9" s="78">
        <f t="array" ref="W9">IF(SUM(K5:K34)=0,"-",SUM(INT(K5:K34))+INT(ROUND(SUM(K5:K34-INT(K5:K34)),1)/0.6)+MOD(ROUND(SUM(K5:K34-INT(K5:K34)),1),0.6))</f>
        <v>5</v>
      </c>
      <c r="X9" s="79">
        <f>IF($W$9="-","-",SUM(L5:L34))</f>
        <v>0</v>
      </c>
      <c r="Y9" s="79">
        <f>IF($W$9="-","-",SUM(M5:M34))</f>
        <v>23</v>
      </c>
      <c r="Z9" s="64">
        <f>IF($W$9="-","-",SUM(N5:N34))</f>
        <v>0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0/11(1)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>
        <f>IF(ISERROR(ROUND(Y9/(INT(W9)*6+((W9-INT(W9))*10))*6,2)),"-",ROUND(Y9/(INT(W9)*6+((W9-INT(W9))*10))*6,2))</f>
        <v>4.5999999999999996</v>
      </c>
      <c r="AG9" s="82">
        <f>COUNTIF(N5:N34,"&gt;=5")</f>
        <v>0</v>
      </c>
      <c r="AH9" s="83"/>
      <c r="AK9" s="66" t="s">
        <v>231</v>
      </c>
      <c r="AL9" s="59">
        <f t="shared" si="0"/>
        <v>4</v>
      </c>
      <c r="AM9" s="51">
        <f t="shared" si="1"/>
        <v>4</v>
      </c>
    </row>
    <row r="10" spans="1:39" x14ac:dyDescent="0.2">
      <c r="A10" s="52" t="s">
        <v>233</v>
      </c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7.5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223</v>
      </c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7.5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3</v>
      </c>
    </row>
    <row r="12" spans="1:39" x14ac:dyDescent="0.2">
      <c r="A12" s="52" t="s">
        <v>240</v>
      </c>
      <c r="B12" s="67"/>
      <c r="C12" s="53">
        <v>4</v>
      </c>
      <c r="D12" s="77">
        <v>6</v>
      </c>
      <c r="E12" s="54"/>
      <c r="F12" s="55">
        <v>16</v>
      </c>
      <c r="G12" s="56" t="s">
        <v>237</v>
      </c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7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218</v>
      </c>
      <c r="B13" s="67"/>
      <c r="C13" s="53">
        <v>3</v>
      </c>
      <c r="D13" s="77">
        <v>10</v>
      </c>
      <c r="E13" s="54" t="s">
        <v>213</v>
      </c>
      <c r="F13" s="55">
        <v>25</v>
      </c>
      <c r="G13" s="56"/>
      <c r="H13" s="58">
        <v>1</v>
      </c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10.333333333333334</v>
      </c>
      <c r="W13" s="63">
        <f>SUM(S5:S34)</f>
        <v>5</v>
      </c>
      <c r="X13" s="63">
        <f>SUM(T5:T34)</f>
        <v>0</v>
      </c>
      <c r="Y13" s="63">
        <f>SUM(U5:U34)</f>
        <v>2</v>
      </c>
      <c r="Z13" s="83"/>
      <c r="AK13" s="66" t="s">
        <v>239</v>
      </c>
      <c r="AL13" s="59">
        <f t="shared" si="0"/>
        <v>1</v>
      </c>
      <c r="AM13" s="51" t="str">
        <f t="shared" si="1"/>
        <v>-</v>
      </c>
    </row>
    <row r="14" spans="1:39" x14ac:dyDescent="0.2">
      <c r="A14" s="52" t="s">
        <v>236</v>
      </c>
      <c r="B14" s="75"/>
      <c r="C14" s="76">
        <v>5</v>
      </c>
      <c r="D14" s="43">
        <v>7</v>
      </c>
      <c r="E14" s="54" t="s">
        <v>213</v>
      </c>
      <c r="F14" s="55">
        <v>14</v>
      </c>
      <c r="G14" s="58" t="s">
        <v>228</v>
      </c>
      <c r="H14" s="58">
        <v>1</v>
      </c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12.666666666666666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245</v>
      </c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>
        <v>2</v>
      </c>
      <c r="T15" s="58"/>
      <c r="U15" s="58"/>
      <c r="V15" s="62">
        <f>SUM($D$5:$D15)/(COUNTA($D$5:$D15)-COUNTA($E$5:$E15))</f>
        <v>12.666666666666666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247</v>
      </c>
      <c r="B16" s="75"/>
      <c r="C16" s="76">
        <v>4</v>
      </c>
      <c r="D16" s="77">
        <v>7</v>
      </c>
      <c r="E16" s="54"/>
      <c r="F16" s="55">
        <v>15</v>
      </c>
      <c r="G16" s="56" t="s">
        <v>241</v>
      </c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11.25</v>
      </c>
      <c r="W16" s="275" t="s">
        <v>228</v>
      </c>
      <c r="X16" s="276"/>
      <c r="Y16" s="277"/>
      <c r="Z16" s="88">
        <f>COUNTIF($G$5:$G$34,W16)</f>
        <v>2</v>
      </c>
      <c r="AA16" s="256">
        <f>$Z16/MAX(1,$X$5)</f>
        <v>0.2</v>
      </c>
      <c r="AB16" s="257"/>
    </row>
    <row r="17" spans="1:34" x14ac:dyDescent="0.2">
      <c r="A17" s="52" t="s">
        <v>230</v>
      </c>
      <c r="B17" s="75"/>
      <c r="C17" s="76">
        <v>6</v>
      </c>
      <c r="D17" s="77">
        <v>0</v>
      </c>
      <c r="E17" s="54"/>
      <c r="F17" s="55">
        <v>5</v>
      </c>
      <c r="G17" s="56" t="s">
        <v>237</v>
      </c>
      <c r="H17" s="58"/>
      <c r="I17" s="58"/>
      <c r="K17" s="70">
        <v>4</v>
      </c>
      <c r="L17" s="58">
        <v>0</v>
      </c>
      <c r="M17" s="58">
        <v>12</v>
      </c>
      <c r="N17" s="58">
        <v>0</v>
      </c>
      <c r="O17" s="60"/>
      <c r="P17" s="61"/>
      <c r="Q17" s="61">
        <v>2</v>
      </c>
      <c r="R17" s="60"/>
      <c r="S17" s="58"/>
      <c r="T17" s="58"/>
      <c r="U17" s="58"/>
      <c r="V17" s="62">
        <f>SUM($D$5:$D17)/(COUNTA($D$5:$D17)-COUNTA($E$5:$E17))</f>
        <v>9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0.1</v>
      </c>
      <c r="AB17" s="257"/>
      <c r="AG17" s="24"/>
      <c r="AH17" s="24"/>
    </row>
    <row r="18" spans="1:34" x14ac:dyDescent="0.2">
      <c r="A18" s="52" t="s">
        <v>227</v>
      </c>
      <c r="B18" s="75"/>
      <c r="C18" s="76">
        <v>6</v>
      </c>
      <c r="D18" s="77">
        <v>4</v>
      </c>
      <c r="E18" s="54"/>
      <c r="F18" s="55">
        <v>4</v>
      </c>
      <c r="G18" s="56" t="s">
        <v>237</v>
      </c>
      <c r="H18" s="58">
        <v>1</v>
      </c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8.1666666666666661</v>
      </c>
      <c r="W18" s="253" t="s">
        <v>224</v>
      </c>
      <c r="X18" s="254"/>
      <c r="Y18" s="255"/>
      <c r="Z18" s="88">
        <f>COUNTIF($G$5:$G$34,W18)</f>
        <v>1</v>
      </c>
      <c r="AA18" s="256">
        <f t="shared" si="2"/>
        <v>0.1</v>
      </c>
      <c r="AB18" s="257"/>
      <c r="AG18" s="24"/>
      <c r="AH18" s="24"/>
    </row>
    <row r="19" spans="1:34" x14ac:dyDescent="0.2">
      <c r="A19" s="52" t="s">
        <v>240</v>
      </c>
      <c r="B19" s="75"/>
      <c r="C19" s="76">
        <v>6</v>
      </c>
      <c r="D19" s="43">
        <v>1</v>
      </c>
      <c r="E19" s="54"/>
      <c r="F19" s="55">
        <v>1</v>
      </c>
      <c r="G19" s="58" t="s">
        <v>246</v>
      </c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7.1428571428571432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 t="s">
        <v>236</v>
      </c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7.1428571428571432</v>
      </c>
      <c r="W20" s="253" t="s">
        <v>237</v>
      </c>
      <c r="X20" s="254"/>
      <c r="Y20" s="255"/>
      <c r="Z20" s="88">
        <f t="shared" si="3"/>
        <v>3</v>
      </c>
      <c r="AA20" s="256">
        <f t="shared" si="2"/>
        <v>0.3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7.1428571428571432</v>
      </c>
      <c r="W21" s="253" t="s">
        <v>241</v>
      </c>
      <c r="X21" s="254"/>
      <c r="Y21" s="255"/>
      <c r="Z21" s="88">
        <f t="shared" si="3"/>
        <v>1</v>
      </c>
      <c r="AA21" s="256">
        <f t="shared" si="2"/>
        <v>0.1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7.1428571428571432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0.1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7.1428571428571432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7.1428571428571432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7.1428571428571432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7.1428571428571432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7.1428571428571432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7.1428571428571432</v>
      </c>
      <c r="W28" s="94" t="s">
        <v>254</v>
      </c>
      <c r="X28" s="95"/>
      <c r="Y28" s="95"/>
      <c r="Z28" s="96"/>
      <c r="AA28" s="261">
        <f>IF(W5=0,"-",$W$13/$W$5)</f>
        <v>0.3125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7.1428571428571432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7.1428571428571432</v>
      </c>
      <c r="W30" s="250" t="s">
        <v>256</v>
      </c>
      <c r="X30" s="248"/>
      <c r="Y30" s="248"/>
      <c r="Z30" s="249"/>
      <c r="AA30" s="251">
        <f>IF($Z$5="-","-",IF($Z$5=0,"-",($AF$5*4+$AG$5*6)/$Z$5))</f>
        <v>0.24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7.1428571428571432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7.1428571428571432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7.1428571428571432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7.1428571428571432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3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/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105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227</v>
      </c>
      <c r="B5" s="27"/>
      <c r="C5" s="53">
        <v>6</v>
      </c>
      <c r="D5" s="43">
        <v>12</v>
      </c>
      <c r="E5" s="54"/>
      <c r="F5" s="55">
        <v>12</v>
      </c>
      <c r="G5" s="56" t="s">
        <v>250</v>
      </c>
      <c r="H5" s="57">
        <v>2</v>
      </c>
      <c r="I5" s="58"/>
      <c r="K5" s="59">
        <v>3</v>
      </c>
      <c r="L5" s="58">
        <v>0</v>
      </c>
      <c r="M5" s="58">
        <v>21</v>
      </c>
      <c r="N5" s="58">
        <v>1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12</v>
      </c>
      <c r="W5" s="63">
        <f>COUNTA(A5:A34)</f>
        <v>3</v>
      </c>
      <c r="X5" s="63">
        <f>COUNTA(D5:D34)</f>
        <v>2</v>
      </c>
      <c r="Y5" s="63">
        <f>COUNTA(E5:E34)</f>
        <v>1</v>
      </c>
      <c r="Z5" s="64">
        <f>IF(X5=0,"-",SUM(D5:D34))</f>
        <v>38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26*(32)</v>
      </c>
      <c r="AB5" s="283"/>
      <c r="AC5" s="273">
        <f>IF($X5-$Y5,$Z5/($X5-$Y5),"-")</f>
        <v>38</v>
      </c>
      <c r="AD5" s="274"/>
      <c r="AE5" s="65">
        <f>IF(SUM($F$5:$F$43),($Z5/(SUM($F$5:$F$43))*100),"-")</f>
        <v>86.36363636363636</v>
      </c>
      <c r="AF5" s="63">
        <f>SUM(H5:H34)</f>
        <v>4</v>
      </c>
      <c r="AG5" s="63">
        <f>SUM(I5:I34)</f>
        <v>1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223</v>
      </c>
      <c r="B6" s="67"/>
      <c r="C6" s="53"/>
      <c r="D6" s="43"/>
      <c r="E6" s="54"/>
      <c r="F6" s="55"/>
      <c r="G6" s="56"/>
      <c r="H6" s="58"/>
      <c r="I6" s="58"/>
      <c r="K6" s="70">
        <v>4</v>
      </c>
      <c r="L6" s="58">
        <v>0</v>
      </c>
      <c r="M6" s="58">
        <v>8</v>
      </c>
      <c r="N6" s="58">
        <v>4</v>
      </c>
      <c r="O6" s="60"/>
      <c r="P6" s="61"/>
      <c r="Q6" s="61"/>
      <c r="R6" s="60"/>
      <c r="S6" s="58">
        <v>1</v>
      </c>
      <c r="T6" s="58"/>
      <c r="U6" s="58">
        <v>1</v>
      </c>
      <c r="V6" s="69">
        <f>SUM($D$5:$D6)/(COUNTA($D$5:$D6)-COUNTA($E$5:$E6))</f>
        <v>12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227</v>
      </c>
      <c r="B7" s="67"/>
      <c r="C7" s="53">
        <v>6</v>
      </c>
      <c r="D7" s="43">
        <v>26</v>
      </c>
      <c r="E7" s="54" t="s">
        <v>213</v>
      </c>
      <c r="F7" s="55">
        <v>32</v>
      </c>
      <c r="G7" s="58" t="s">
        <v>228</v>
      </c>
      <c r="H7" s="58">
        <v>2</v>
      </c>
      <c r="I7" s="58">
        <v>1</v>
      </c>
      <c r="K7" s="70">
        <v>2</v>
      </c>
      <c r="L7" s="58">
        <v>0</v>
      </c>
      <c r="M7" s="58">
        <v>3</v>
      </c>
      <c r="N7" s="58">
        <v>0</v>
      </c>
      <c r="O7" s="60"/>
      <c r="P7" s="61"/>
      <c r="Q7" s="61"/>
      <c r="R7" s="60"/>
      <c r="S7" s="58"/>
      <c r="T7" s="58"/>
      <c r="U7" s="58"/>
      <c r="V7" s="62">
        <f>SUM($D$5:$D7)/(COUNTA($D$5:$D7)-COUNTA($E$5:$E7))</f>
        <v>38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38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38</v>
      </c>
      <c r="W9" s="78">
        <f t="array" ref="W9">IF(SUM(K5:K34)=0,"-",SUM(INT(K5:K34))+INT(ROUND(SUM(K5:K34-INT(K5:K34)),1)/0.6)+MOD(ROUND(SUM(K5:K34-INT(K5:K34)),1),0.6))</f>
        <v>9</v>
      </c>
      <c r="X9" s="79">
        <f>IF($W$9="-","-",SUM(L5:L34))</f>
        <v>0</v>
      </c>
      <c r="Y9" s="79">
        <f>IF($W$9="-","-",SUM(M5:M34))</f>
        <v>32</v>
      </c>
      <c r="Z9" s="64">
        <f>IF($W$9="-","-",SUM(N5:N34))</f>
        <v>5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4/8(4)</v>
      </c>
      <c r="AB9" s="272"/>
      <c r="AC9" s="273">
        <f>IF($Z$9="-","-",IF($Z$9=0,"-",$Y$9/$Z$9))</f>
        <v>6.4</v>
      </c>
      <c r="AD9" s="274"/>
      <c r="AE9" s="80">
        <f>IF(ISERROR(ROUND((INT(W9)*6+((W9-INT(W9))*10))/Z9,2)),"-",ROUND((INT(W9)*6+((W9-INT(W9))*10))/Z9,2))</f>
        <v>10.8</v>
      </c>
      <c r="AF9" s="81">
        <f>IF(ISERROR(ROUND(Y9/(INT(W9)*6+((W9-INT(W9))*10))*6,2)),"-",ROUND(Y9/(INT(W9)*6+((W9-INT(W9))*10))*6,2))</f>
        <v>3.56</v>
      </c>
      <c r="AG9" s="82">
        <f>COUNTIF(N5:N34,"&gt;=5")</f>
        <v>0</v>
      </c>
      <c r="AH9" s="83"/>
      <c r="AK9" s="66" t="s">
        <v>231</v>
      </c>
      <c r="AL9" s="59">
        <f t="shared" si="0"/>
        <v>2</v>
      </c>
      <c r="AM9" s="51">
        <f t="shared" si="1"/>
        <v>38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38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38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38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38</v>
      </c>
      <c r="W13" s="63">
        <f>SUM(S5:S34)</f>
        <v>1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38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38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38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38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38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38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38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38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38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38</v>
      </c>
      <c r="W23" s="253" t="s">
        <v>250</v>
      </c>
      <c r="X23" s="254"/>
      <c r="Y23" s="255"/>
      <c r="Z23" s="88">
        <f t="shared" si="3"/>
        <v>1</v>
      </c>
      <c r="AA23" s="256">
        <f t="shared" si="2"/>
        <v>0.5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38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38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38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38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38</v>
      </c>
      <c r="W28" s="94" t="s">
        <v>254</v>
      </c>
      <c r="X28" s="95"/>
      <c r="Y28" s="95"/>
      <c r="Z28" s="96"/>
      <c r="AA28" s="261">
        <f>IF(W5=0,"-",$W$13/$W$5)</f>
        <v>0.33333333333333331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38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38</v>
      </c>
      <c r="W30" s="250" t="s">
        <v>256</v>
      </c>
      <c r="X30" s="248"/>
      <c r="Y30" s="248"/>
      <c r="Z30" s="249"/>
      <c r="AA30" s="251">
        <f>IF($Z$5="-","-",IF($Z$5=0,"-",($AF$5*4+$AG$5*6)/$Z$5))</f>
        <v>0.57894736842105265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38</v>
      </c>
      <c r="W31" s="250" t="s">
        <v>257</v>
      </c>
      <c r="X31" s="248"/>
      <c r="Y31" s="248"/>
      <c r="Z31" s="249"/>
      <c r="AA31" s="251">
        <f>IF(SUM($AF5:$AG5),$AG5/SUM($AF5:$AG5),"-")</f>
        <v>0.2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38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38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38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73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3</v>
      </c>
      <c r="D5" s="43">
        <v>0</v>
      </c>
      <c r="E5" s="54"/>
      <c r="F5" s="55">
        <v>2</v>
      </c>
      <c r="G5" s="56" t="s">
        <v>224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>
        <v>1</v>
      </c>
      <c r="T5" s="58"/>
      <c r="U5" s="58"/>
      <c r="V5" s="62">
        <f>SUM($D$5:$D5)/(COUNTA($D$5:$D5)-COUNTA($E$5:$E5))</f>
        <v>0</v>
      </c>
      <c r="W5" s="63">
        <f>COUNTA(A5:A34)</f>
        <v>13</v>
      </c>
      <c r="X5" s="63">
        <f>COUNTA(D5:D34)</f>
        <v>12</v>
      </c>
      <c r="Y5" s="63">
        <f>COUNTA(E5:E34)</f>
        <v>0</v>
      </c>
      <c r="Z5" s="64">
        <f>IF(X5=0,"-",SUM(D5:D34))</f>
        <v>173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34(34)</v>
      </c>
      <c r="AB5" s="283"/>
      <c r="AC5" s="273">
        <f>IF($X5-$Y5,$Z5/($X5-$Y5),"-")</f>
        <v>14.416666666666666</v>
      </c>
      <c r="AD5" s="274"/>
      <c r="AE5" s="65">
        <f>IF(SUM($F$5:$F$43),($Z5/(SUM($F$5:$F$43))*100),"-")</f>
        <v>72.995780590717303</v>
      </c>
      <c r="AF5" s="63">
        <f>SUM(H5:H34)</f>
        <v>23</v>
      </c>
      <c r="AG5" s="63">
        <f>SUM(I5:I34)</f>
        <v>1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5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22</v>
      </c>
    </row>
    <row r="6" spans="1:39" x14ac:dyDescent="0.2">
      <c r="A6" s="52" t="s">
        <v>218</v>
      </c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0</v>
      </c>
      <c r="Z6" s="34"/>
      <c r="AK6" s="66" t="s">
        <v>222</v>
      </c>
      <c r="AL6" s="59">
        <f>IF(COUNTIF($C$5:$C$34,$AK6)=0,"-",COUNTIF($C$5:$C$34,$AK6))</f>
        <v>4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11.25</v>
      </c>
    </row>
    <row r="7" spans="1:39" x14ac:dyDescent="0.2">
      <c r="A7" s="52" t="s">
        <v>221</v>
      </c>
      <c r="B7" s="67"/>
      <c r="C7" s="53">
        <v>4</v>
      </c>
      <c r="D7" s="43">
        <v>0</v>
      </c>
      <c r="E7" s="54"/>
      <c r="F7" s="55">
        <v>4</v>
      </c>
      <c r="G7" s="58" t="s">
        <v>224</v>
      </c>
      <c r="H7" s="58"/>
      <c r="I7" s="58"/>
      <c r="K7" s="70"/>
      <c r="L7" s="58"/>
      <c r="M7" s="58"/>
      <c r="N7" s="58"/>
      <c r="O7" s="60"/>
      <c r="P7" s="61"/>
      <c r="Q7" s="61"/>
      <c r="R7" s="60"/>
      <c r="S7" s="58">
        <v>1</v>
      </c>
      <c r="T7" s="58"/>
      <c r="U7" s="58"/>
      <c r="V7" s="62">
        <f>SUM($D$5:$D7)/(COUNTA($D$5:$D7)-COUNTA($E$5:$E7))</f>
        <v>0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3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6</v>
      </c>
    </row>
    <row r="8" spans="1:39" x14ac:dyDescent="0.2">
      <c r="A8" s="52" t="s">
        <v>223</v>
      </c>
      <c r="B8" s="67"/>
      <c r="C8" s="53">
        <v>1</v>
      </c>
      <c r="D8" s="43">
        <v>30</v>
      </c>
      <c r="E8" s="54"/>
      <c r="F8" s="55">
        <v>29</v>
      </c>
      <c r="G8" s="56" t="s">
        <v>237</v>
      </c>
      <c r="H8" s="58">
        <v>4</v>
      </c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10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227</v>
      </c>
      <c r="B9" s="75"/>
      <c r="C9" s="76">
        <v>1</v>
      </c>
      <c r="D9" s="77">
        <v>30</v>
      </c>
      <c r="E9" s="54"/>
      <c r="F9" s="55">
        <v>31</v>
      </c>
      <c r="G9" s="56" t="s">
        <v>237</v>
      </c>
      <c r="H9" s="58">
        <v>5</v>
      </c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>
        <v>1</v>
      </c>
      <c r="V9" s="62">
        <f>SUM($D$5:$D9)/(COUNTA($D$5:$D9)-COUNTA($E$5:$E9))</f>
        <v>15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230</v>
      </c>
      <c r="B10" s="67"/>
      <c r="C10" s="53">
        <v>3</v>
      </c>
      <c r="D10" s="77">
        <v>19</v>
      </c>
      <c r="E10" s="54"/>
      <c r="F10" s="55">
        <v>12</v>
      </c>
      <c r="G10" s="56" t="s">
        <v>219</v>
      </c>
      <c r="H10" s="58">
        <v>4</v>
      </c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15.8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227</v>
      </c>
      <c r="B11" s="67"/>
      <c r="C11" s="53">
        <v>2</v>
      </c>
      <c r="D11" s="77">
        <v>15</v>
      </c>
      <c r="E11" s="54"/>
      <c r="F11" s="61">
        <v>16</v>
      </c>
      <c r="G11" s="57" t="s">
        <v>246</v>
      </c>
      <c r="H11" s="58">
        <v>2</v>
      </c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15.666666666666666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 t="s">
        <v>233</v>
      </c>
      <c r="B12" s="67"/>
      <c r="C12" s="53">
        <v>3</v>
      </c>
      <c r="D12" s="77">
        <v>26</v>
      </c>
      <c r="E12" s="54"/>
      <c r="F12" s="55">
        <v>47</v>
      </c>
      <c r="G12" s="56" t="s">
        <v>219</v>
      </c>
      <c r="H12" s="58">
        <v>4</v>
      </c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>
        <v>1</v>
      </c>
      <c r="V12" s="62">
        <f>SUM($D$5:$D12)/(COUNTA($D$5:$D12)-COUNTA($E$5:$E12))</f>
        <v>17.142857142857142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236</v>
      </c>
      <c r="B13" s="67"/>
      <c r="C13" s="53">
        <v>3</v>
      </c>
      <c r="D13" s="77">
        <v>0</v>
      </c>
      <c r="E13" s="54"/>
      <c r="F13" s="55">
        <v>5</v>
      </c>
      <c r="G13" s="56" t="s">
        <v>219</v>
      </c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>
        <v>1</v>
      </c>
      <c r="T13" s="58"/>
      <c r="U13" s="58"/>
      <c r="V13" s="62">
        <f>SUM($D$5:$D13)/(COUNTA($D$5:$D13)-COUNTA($E$5:$E13))</f>
        <v>15</v>
      </c>
      <c r="W13" s="63">
        <f>SUM(S5:S34)</f>
        <v>4</v>
      </c>
      <c r="X13" s="63">
        <f>SUM(T5:T34)</f>
        <v>0</v>
      </c>
      <c r="Y13" s="63">
        <f>SUM(U5:U34)</f>
        <v>2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245</v>
      </c>
      <c r="B14" s="75"/>
      <c r="C14" s="76">
        <v>4</v>
      </c>
      <c r="D14" s="43">
        <v>12</v>
      </c>
      <c r="E14" s="54"/>
      <c r="F14" s="55">
        <v>17</v>
      </c>
      <c r="G14" s="58" t="s">
        <v>248</v>
      </c>
      <c r="H14" s="58">
        <v>1</v>
      </c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14.666666666666666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249</v>
      </c>
      <c r="B15" s="75"/>
      <c r="C15" s="76">
        <v>4</v>
      </c>
      <c r="D15" s="77">
        <v>6</v>
      </c>
      <c r="E15" s="54"/>
      <c r="F15" s="55">
        <v>29</v>
      </c>
      <c r="G15" s="56" t="s">
        <v>237</v>
      </c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13.8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240</v>
      </c>
      <c r="B16" s="75"/>
      <c r="C16" s="76">
        <v>2</v>
      </c>
      <c r="D16" s="77">
        <v>34</v>
      </c>
      <c r="E16" s="54"/>
      <c r="F16" s="55">
        <v>34</v>
      </c>
      <c r="G16" s="56" t="s">
        <v>248</v>
      </c>
      <c r="H16" s="58">
        <v>3</v>
      </c>
      <c r="I16" s="58">
        <v>1</v>
      </c>
      <c r="K16" s="70"/>
      <c r="L16" s="58"/>
      <c r="M16" s="58"/>
      <c r="N16" s="58"/>
      <c r="O16" s="60"/>
      <c r="P16" s="61"/>
      <c r="Q16" s="61"/>
      <c r="R16" s="60"/>
      <c r="S16" s="58">
        <v>1</v>
      </c>
      <c r="T16" s="58"/>
      <c r="U16" s="58"/>
      <c r="V16" s="62">
        <f>SUM($D$5:$D16)/(COUNTA($D$5:$D16)-COUNTA($E$5:$E16))</f>
        <v>15.636363636363637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 t="s">
        <v>236</v>
      </c>
      <c r="B17" s="75"/>
      <c r="C17" s="76">
        <v>2</v>
      </c>
      <c r="D17" s="77">
        <v>1</v>
      </c>
      <c r="E17" s="54"/>
      <c r="F17" s="55">
        <v>11</v>
      </c>
      <c r="G17" s="56" t="s">
        <v>237</v>
      </c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14.416666666666666</v>
      </c>
      <c r="W17" s="278" t="s">
        <v>219</v>
      </c>
      <c r="X17" s="279"/>
      <c r="Y17" s="280"/>
      <c r="Z17" s="88">
        <f>COUNTIF($G$5:$G$34,W17)</f>
        <v>3</v>
      </c>
      <c r="AA17" s="256">
        <f t="shared" ref="AA17:AA25" si="2">$Z17/MAX(1,$X$5)</f>
        <v>0.25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14.416666666666666</v>
      </c>
      <c r="W18" s="253" t="s">
        <v>224</v>
      </c>
      <c r="X18" s="254"/>
      <c r="Y18" s="255"/>
      <c r="Z18" s="88">
        <f>COUNTIF($G$5:$G$34,W18)</f>
        <v>2</v>
      </c>
      <c r="AA18" s="256">
        <f t="shared" si="2"/>
        <v>0.16666666666666666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14.416666666666666</v>
      </c>
      <c r="W19" s="253" t="s">
        <v>248</v>
      </c>
      <c r="X19" s="254"/>
      <c r="Y19" s="255"/>
      <c r="Z19" s="88">
        <f t="shared" ref="Z19:Z25" si="3">COUNTIF($G$5:$G$34,W19)</f>
        <v>2</v>
      </c>
      <c r="AA19" s="256">
        <f t="shared" si="2"/>
        <v>0.16666666666666666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14.416666666666666</v>
      </c>
      <c r="W20" s="253" t="s">
        <v>237</v>
      </c>
      <c r="X20" s="254"/>
      <c r="Y20" s="255"/>
      <c r="Z20" s="88">
        <f t="shared" si="3"/>
        <v>4</v>
      </c>
      <c r="AA20" s="256">
        <f t="shared" si="2"/>
        <v>0.33333333333333331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14.416666666666666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14.416666666666666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8.3333333333333329E-2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14.416666666666666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14.416666666666666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14.416666666666666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14.416666666666666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14.416666666666666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14.416666666666666</v>
      </c>
      <c r="W28" s="94" t="s">
        <v>254</v>
      </c>
      <c r="X28" s="95"/>
      <c r="Y28" s="95"/>
      <c r="Z28" s="96"/>
      <c r="AA28" s="261">
        <f>IF(W5=0,"-",$W$13/$W$5)</f>
        <v>0.30769230769230771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14.416666666666666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30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14.416666666666666</v>
      </c>
      <c r="W30" s="250" t="s">
        <v>256</v>
      </c>
      <c r="X30" s="248"/>
      <c r="Y30" s="248"/>
      <c r="Z30" s="249"/>
      <c r="AA30" s="251">
        <f>IF($Z$5="-","-",IF($Z$5=0,"-",($AF$5*4+$AG$5*6)/$Z$5))</f>
        <v>0.56647398843930641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14.416666666666666</v>
      </c>
      <c r="W31" s="250" t="s">
        <v>257</v>
      </c>
      <c r="X31" s="248"/>
      <c r="Y31" s="248"/>
      <c r="Z31" s="249"/>
      <c r="AA31" s="251">
        <f>IF(SUM($AF5:$AG5),$AG5/SUM($AF5:$AG5),"-")</f>
        <v>4.1666666666666664E-2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14.416666666666666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14.416666666666666</v>
      </c>
      <c r="W33" s="247" t="s">
        <v>259</v>
      </c>
      <c r="X33" s="248"/>
      <c r="Y33" s="248"/>
      <c r="Z33" s="249"/>
      <c r="AA33" s="101">
        <f>SUMPRODUCT((D5:D34=0)*(D5:D34&lt;&gt;"")*(E5:E34&lt;&gt;"*"))</f>
        <v>3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14.416666666666666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74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233</v>
      </c>
      <c r="B5" s="27"/>
      <c r="C5" s="53">
        <v>4</v>
      </c>
      <c r="D5" s="43">
        <v>55</v>
      </c>
      <c r="E5" s="54" t="s">
        <v>213</v>
      </c>
      <c r="F5" s="55">
        <v>68</v>
      </c>
      <c r="G5" s="56" t="s">
        <v>228</v>
      </c>
      <c r="H5" s="57">
        <v>2</v>
      </c>
      <c r="I5" s="58"/>
      <c r="K5" s="59">
        <v>6</v>
      </c>
      <c r="L5" s="58">
        <v>0</v>
      </c>
      <c r="M5" s="58">
        <v>25</v>
      </c>
      <c r="N5" s="58">
        <v>1</v>
      </c>
      <c r="O5" s="60"/>
      <c r="P5" s="61"/>
      <c r="Q5" s="61"/>
      <c r="R5" s="60"/>
      <c r="S5" s="58"/>
      <c r="T5" s="58"/>
      <c r="U5" s="58">
        <v>1</v>
      </c>
      <c r="V5" s="62" t="e">
        <f>SUM($D$5:$D5)/(COUNTA($D$5:$D5)-COUNTA($E$5:$E5))</f>
        <v>#DIV/0!</v>
      </c>
      <c r="W5" s="63">
        <f>COUNTA(A5:A34)</f>
        <v>2</v>
      </c>
      <c r="X5" s="63">
        <f>COUNTA(D5:D34)</f>
        <v>2</v>
      </c>
      <c r="Y5" s="63">
        <f>COUNTA(E5:E34)</f>
        <v>1</v>
      </c>
      <c r="Z5" s="64">
        <f>IF(X5=0,"-",SUM(D5:D34))</f>
        <v>61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55*(68)</v>
      </c>
      <c r="AB5" s="283"/>
      <c r="AC5" s="273">
        <f>IF($X5-$Y5,$Z5/($X5-$Y5),"-")</f>
        <v>61</v>
      </c>
      <c r="AD5" s="274"/>
      <c r="AE5" s="65">
        <f>IF(SUM($F$5:$F$43),($Z5/(SUM($F$5:$F$43))*100),"-")</f>
        <v>77.215189873417728</v>
      </c>
      <c r="AF5" s="63">
        <f>SUM(H5:H34)</f>
        <v>3</v>
      </c>
      <c r="AG5" s="63">
        <f>SUM(I5:I34)</f>
        <v>0</v>
      </c>
      <c r="AH5" s="63">
        <f>COUNTIF($D$5:$D$34,"&gt;=50")-$AI5</f>
        <v>1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236</v>
      </c>
      <c r="B6" s="67"/>
      <c r="C6" s="53">
        <v>4</v>
      </c>
      <c r="D6" s="43">
        <v>6</v>
      </c>
      <c r="E6" s="54"/>
      <c r="F6" s="55">
        <v>11</v>
      </c>
      <c r="G6" s="56" t="s">
        <v>224</v>
      </c>
      <c r="H6" s="58">
        <v>1</v>
      </c>
      <c r="I6" s="58"/>
      <c r="K6" s="70">
        <v>8</v>
      </c>
      <c r="L6" s="58">
        <v>2</v>
      </c>
      <c r="M6" s="58">
        <v>24</v>
      </c>
      <c r="N6" s="58">
        <v>2</v>
      </c>
      <c r="O6" s="60"/>
      <c r="P6" s="61"/>
      <c r="Q6" s="61">
        <v>1</v>
      </c>
      <c r="R6" s="60"/>
      <c r="S6" s="58"/>
      <c r="T6" s="58"/>
      <c r="U6" s="58"/>
      <c r="V6" s="69">
        <f>SUM($D$5:$D6)/(COUNTA($D$5:$D6)-COUNTA($E$5:$E6))</f>
        <v>61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61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>
        <f t="shared" ref="AL7:AL14" si="0">IF(COUNTIF($C$5:$C$34,$AK7)=0,"-",COUNTIF($C$5:$C$34,$AK7))</f>
        <v>2</v>
      </c>
      <c r="AM7" s="51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61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61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61</v>
      </c>
      <c r="W9" s="78">
        <f t="array" ref="W9">IF(SUM(K5:K34)=0,"-",SUM(INT(K5:K34))+INT(ROUND(SUM(K5:K34-INT(K5:K34)),1)/0.6)+MOD(ROUND(SUM(K5:K34-INT(K5:K34)),1),0.6))</f>
        <v>14</v>
      </c>
      <c r="X9" s="79">
        <f>IF($W$9="-","-",SUM(L5:L34))</f>
        <v>2</v>
      </c>
      <c r="Y9" s="79">
        <f>IF($W$9="-","-",SUM(M5:M34))</f>
        <v>49</v>
      </c>
      <c r="Z9" s="64">
        <f>IF($W$9="-","-",SUM(N5:N34))</f>
        <v>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2/24(8)</v>
      </c>
      <c r="AB9" s="272"/>
      <c r="AC9" s="273">
        <f>IF($Z$9="-","-",IF($Z$9=0,"-",$Y$9/$Z$9))</f>
        <v>16.333333333333332</v>
      </c>
      <c r="AD9" s="274"/>
      <c r="AE9" s="80">
        <f>IF(ISERROR(ROUND((INT(W9)*6+((W9-INT(W9))*10))/Z9,2)),"-",ROUND((INT(W9)*6+((W9-INT(W9))*10))/Z9,2))</f>
        <v>28</v>
      </c>
      <c r="AF9" s="81">
        <f>IF(ISERROR(ROUND(Y9/(INT(W9)*6+((W9-INT(W9))*10))*6,2)),"-",ROUND(Y9/(INT(W9)*6+((W9-INT(W9))*10))*6,2))</f>
        <v>3.5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61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61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61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61</v>
      </c>
      <c r="W13" s="63">
        <f>SUM(S5:S34)</f>
        <v>0</v>
      </c>
      <c r="X13" s="63">
        <f>SUM(T5:T34)</f>
        <v>0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61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61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61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61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61</v>
      </c>
      <c r="W18" s="253" t="s">
        <v>224</v>
      </c>
      <c r="X18" s="254"/>
      <c r="Y18" s="255"/>
      <c r="Z18" s="88">
        <f>COUNTIF($G$5:$G$34,W18)</f>
        <v>1</v>
      </c>
      <c r="AA18" s="256">
        <f t="shared" si="2"/>
        <v>0.5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61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61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61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61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61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61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61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61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61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61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61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61</v>
      </c>
      <c r="W30" s="250" t="s">
        <v>256</v>
      </c>
      <c r="X30" s="248"/>
      <c r="Y30" s="248"/>
      <c r="Z30" s="249"/>
      <c r="AA30" s="251">
        <f>IF($Z$5="-","-",IF($Z$5=0,"-",($AF$5*4+$AG$5*6)/$Z$5))</f>
        <v>0.19672131147540983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61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61</v>
      </c>
      <c r="W32" s="250" t="s">
        <v>258</v>
      </c>
      <c r="X32" s="248"/>
      <c r="Y32" s="248"/>
      <c r="Z32" s="249"/>
      <c r="AA32" s="251">
        <f>IF(SUM($AH5:$AI5),$AI5/SUM($AH5:$AI5),"-")</f>
        <v>0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61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61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1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77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223</v>
      </c>
      <c r="B5" s="27"/>
      <c r="C5" s="53">
        <v>5</v>
      </c>
      <c r="D5" s="43">
        <v>6</v>
      </c>
      <c r="E5" s="54"/>
      <c r="F5" s="55">
        <v>6</v>
      </c>
      <c r="G5" s="56" t="s">
        <v>241</v>
      </c>
      <c r="H5" s="57">
        <v>1</v>
      </c>
      <c r="I5" s="58"/>
      <c r="K5" s="59">
        <v>3</v>
      </c>
      <c r="L5" s="58">
        <v>0</v>
      </c>
      <c r="M5" s="58">
        <v>12</v>
      </c>
      <c r="N5" s="58">
        <v>1</v>
      </c>
      <c r="O5" s="60"/>
      <c r="P5" s="61"/>
      <c r="Q5" s="61"/>
      <c r="R5" s="60"/>
      <c r="S5" s="58"/>
      <c r="T5" s="58"/>
      <c r="U5" s="58"/>
      <c r="V5" s="62">
        <f>SUM($D$5:$D5)/(COUNTA($D$5:$D5)-COUNTA($E$5:$E5))</f>
        <v>6</v>
      </c>
      <c r="W5" s="63">
        <f>COUNTA(A5:A34)</f>
        <v>5</v>
      </c>
      <c r="X5" s="63">
        <f>COUNTA(D5:D34)</f>
        <v>4</v>
      </c>
      <c r="Y5" s="63">
        <f>COUNTA(E5:E34)</f>
        <v>1</v>
      </c>
      <c r="Z5" s="64">
        <f>IF(X5=0,"-",SUM(D5:D34))</f>
        <v>15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7(9)</v>
      </c>
      <c r="AB5" s="283"/>
      <c r="AC5" s="273">
        <f>IF($X5-$Y5,$Z5/($X5-$Y5),"-")</f>
        <v>5</v>
      </c>
      <c r="AD5" s="274"/>
      <c r="AE5" s="65">
        <f>IF(SUM($F$5:$F$43),($Z5/(SUM($F$5:$F$43))*100),"-")</f>
        <v>41.666666666666671</v>
      </c>
      <c r="AF5" s="63">
        <f>SUM(H5:H34)</f>
        <v>1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236</v>
      </c>
      <c r="B6" s="67"/>
      <c r="C6" s="53">
        <v>7</v>
      </c>
      <c r="D6" s="43">
        <v>0</v>
      </c>
      <c r="E6" s="54"/>
      <c r="F6" s="55">
        <v>17</v>
      </c>
      <c r="G6" s="56" t="s">
        <v>237</v>
      </c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3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249</v>
      </c>
      <c r="B7" s="67"/>
      <c r="C7" s="53">
        <v>8</v>
      </c>
      <c r="D7" s="43">
        <v>7</v>
      </c>
      <c r="E7" s="54"/>
      <c r="F7" s="55">
        <v>9</v>
      </c>
      <c r="G7" s="58" t="s">
        <v>237</v>
      </c>
      <c r="H7" s="58"/>
      <c r="I7" s="58"/>
      <c r="K7" s="70">
        <v>5</v>
      </c>
      <c r="L7" s="58">
        <v>0</v>
      </c>
      <c r="M7" s="58">
        <v>31</v>
      </c>
      <c r="N7" s="58">
        <v>0</v>
      </c>
      <c r="O7" s="60"/>
      <c r="P7" s="61"/>
      <c r="Q7" s="61">
        <v>1</v>
      </c>
      <c r="R7" s="60"/>
      <c r="S7" s="58">
        <v>2</v>
      </c>
      <c r="T7" s="58"/>
      <c r="U7" s="58"/>
      <c r="V7" s="62">
        <f>SUM($D$5:$D7)/(COUNTA($D$5:$D7)-COUNTA($E$5:$E7))</f>
        <v>4.333333333333333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240</v>
      </c>
      <c r="B8" s="67"/>
      <c r="C8" s="53">
        <v>9</v>
      </c>
      <c r="D8" s="43">
        <v>2</v>
      </c>
      <c r="E8" s="54" t="s">
        <v>213</v>
      </c>
      <c r="F8" s="55">
        <v>4</v>
      </c>
      <c r="G8" s="56" t="s">
        <v>228</v>
      </c>
      <c r="H8" s="58"/>
      <c r="I8" s="58"/>
      <c r="K8" s="70">
        <v>3</v>
      </c>
      <c r="L8" s="58">
        <v>1</v>
      </c>
      <c r="M8" s="58">
        <v>12</v>
      </c>
      <c r="N8" s="70">
        <v>3</v>
      </c>
      <c r="O8" s="72"/>
      <c r="P8" s="73"/>
      <c r="Q8" s="73">
        <v>5</v>
      </c>
      <c r="R8" s="60"/>
      <c r="S8" s="58"/>
      <c r="T8" s="58"/>
      <c r="U8" s="58"/>
      <c r="V8" s="62">
        <f>SUM($D$5:$D8)/(COUNTA($D$5:$D8)-COUNTA($E$5:$E8))</f>
        <v>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6</v>
      </c>
    </row>
    <row r="9" spans="1:39" x14ac:dyDescent="0.2">
      <c r="A9" s="52" t="s">
        <v>236</v>
      </c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>
        <v>1</v>
      </c>
      <c r="T9" s="58"/>
      <c r="U9" s="58"/>
      <c r="V9" s="62">
        <f>SUM($D$5:$D9)/(COUNTA($D$5:$D9)-COUNTA($E$5:$E9))</f>
        <v>5</v>
      </c>
      <c r="W9" s="78">
        <f t="array" ref="W9">IF(SUM(K5:K34)=0,"-",SUM(INT(K5:K34))+INT(ROUND(SUM(K5:K34-INT(K5:K34)),1)/0.6)+MOD(ROUND(SUM(K5:K34-INT(K5:K34)),1),0.6))</f>
        <v>11</v>
      </c>
      <c r="X9" s="79">
        <f>IF($W$9="-","-",SUM(L5:L34))</f>
        <v>1</v>
      </c>
      <c r="Y9" s="79">
        <f>IF($W$9="-","-",SUM(M5:M34))</f>
        <v>55</v>
      </c>
      <c r="Z9" s="64">
        <f>IF($W$9="-","-",SUM(N5:N34))</f>
        <v>4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3/12(3)</v>
      </c>
      <c r="AB9" s="272"/>
      <c r="AC9" s="273">
        <f>IF($Z$9="-","-",IF($Z$9=0,"-",$Y$9/$Z$9))</f>
        <v>13.75</v>
      </c>
      <c r="AD9" s="274"/>
      <c r="AE9" s="80">
        <f>IF(ISERROR(ROUND((INT(W9)*6+((W9-INT(W9))*10))/Z9,2)),"-",ROUND((INT(W9)*6+((W9-INT(W9))*10))/Z9,2))</f>
        <v>16.5</v>
      </c>
      <c r="AF9" s="81">
        <f>IF(ISERROR(ROUND(Y9/(INT(W9)*6+((W9-INT(W9))*10))*6,2)),"-",ROUND(Y9/(INT(W9)*6+((W9-INT(W9))*10))*6,2))</f>
        <v>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5</v>
      </c>
      <c r="W10" s="84"/>
      <c r="AK10" s="66" t="s">
        <v>232</v>
      </c>
      <c r="AL10" s="59">
        <f t="shared" si="0"/>
        <v>1</v>
      </c>
      <c r="AM10" s="51">
        <f t="shared" si="1"/>
        <v>0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>
        <f t="shared" si="0"/>
        <v>1</v>
      </c>
      <c r="AM11" s="51">
        <f t="shared" si="1"/>
        <v>7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1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5</v>
      </c>
      <c r="W13" s="63">
        <f>SUM(S5:S34)</f>
        <v>3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5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5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5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5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5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5</v>
      </c>
      <c r="W21" s="253" t="s">
        <v>241</v>
      </c>
      <c r="X21" s="254"/>
      <c r="Y21" s="255"/>
      <c r="Z21" s="88">
        <f t="shared" si="3"/>
        <v>1</v>
      </c>
      <c r="AA21" s="256">
        <f t="shared" si="2"/>
        <v>0.25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5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5</v>
      </c>
      <c r="W28" s="94" t="s">
        <v>254</v>
      </c>
      <c r="X28" s="95"/>
      <c r="Y28" s="95"/>
      <c r="Z28" s="96"/>
      <c r="AA28" s="261">
        <f>IF(W5=0,"-",$W$13/$W$5)</f>
        <v>0.6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5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5</v>
      </c>
      <c r="W30" s="250" t="s">
        <v>256</v>
      </c>
      <c r="X30" s="248"/>
      <c r="Y30" s="248"/>
      <c r="Z30" s="249"/>
      <c r="AA30" s="251">
        <f>IF($Z$5="-","-",IF($Z$5=0,"-",($AF$5*4+$AG$5*6)/$Z$5))</f>
        <v>0.26666666666666666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5</v>
      </c>
      <c r="W33" s="247" t="s">
        <v>259</v>
      </c>
      <c r="X33" s="248"/>
      <c r="Y33" s="248"/>
      <c r="Z33" s="249"/>
      <c r="AA33" s="101">
        <f>SUMPRODUCT((D5:D34=0)*(D5:D34&lt;&gt;"")*(E5:E34&lt;&gt;"*"))</f>
        <v>1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6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27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221</v>
      </c>
      <c r="B5" s="27"/>
      <c r="C5" s="53">
        <v>5</v>
      </c>
      <c r="D5" s="43">
        <v>36</v>
      </c>
      <c r="E5" s="54" t="s">
        <v>213</v>
      </c>
      <c r="F5" s="55">
        <v>103</v>
      </c>
      <c r="G5" s="56" t="s">
        <v>228</v>
      </c>
      <c r="H5" s="57"/>
      <c r="I5" s="58"/>
      <c r="K5" s="59"/>
      <c r="L5" s="58"/>
      <c r="M5" s="58"/>
      <c r="N5" s="58"/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4</v>
      </c>
      <c r="X5" s="63">
        <f>COUNTA(D5:D34)</f>
        <v>4</v>
      </c>
      <c r="Y5" s="63">
        <f>COUNTA(E5:E34)</f>
        <v>1</v>
      </c>
      <c r="Z5" s="64">
        <f>IF(X5=0,"-",SUM(D5:D34))</f>
        <v>46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36*(103)</v>
      </c>
      <c r="AB5" s="283"/>
      <c r="AC5" s="273">
        <f>IF($X5-$Y5,$Z5/($X5-$Y5),"-")</f>
        <v>15.333333333333334</v>
      </c>
      <c r="AD5" s="274"/>
      <c r="AE5" s="65">
        <f>IF(SUM($F$5:$F$43),($Z5/(SUM($F$5:$F$43))*100),"-")</f>
        <v>32.167832167832167</v>
      </c>
      <c r="AF5" s="63">
        <f>SUM(H5:H34)</f>
        <v>1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 t="s">
        <v>227</v>
      </c>
      <c r="B6" s="67"/>
      <c r="C6" s="53">
        <v>3</v>
      </c>
      <c r="D6" s="43">
        <v>4</v>
      </c>
      <c r="E6" s="54"/>
      <c r="F6" s="55">
        <v>6</v>
      </c>
      <c r="G6" s="56" t="s">
        <v>237</v>
      </c>
      <c r="H6" s="58">
        <v>1</v>
      </c>
      <c r="I6" s="58"/>
      <c r="K6" s="70"/>
      <c r="L6" s="58"/>
      <c r="M6" s="58"/>
      <c r="N6" s="58"/>
      <c r="O6" s="60"/>
      <c r="P6" s="61"/>
      <c r="Q6" s="61"/>
      <c r="R6" s="60"/>
      <c r="S6" s="58">
        <v>1</v>
      </c>
      <c r="T6" s="58"/>
      <c r="U6" s="58"/>
      <c r="V6" s="69">
        <f>SUM($D$5:$D6)/(COUNTA($D$5:$D6)-COUNTA($E$5:$E6))</f>
        <v>40</v>
      </c>
      <c r="Z6" s="34"/>
      <c r="AK6" s="66" t="s">
        <v>222</v>
      </c>
      <c r="AL6" s="59">
        <f>IF(COUNTIF($C$5:$C$34,$AK6)=0,"-",COUNTIF($C$5:$C$34,$AK6))</f>
        <v>2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3</v>
      </c>
    </row>
    <row r="7" spans="1:39" x14ac:dyDescent="0.2">
      <c r="A7" s="52" t="s">
        <v>230</v>
      </c>
      <c r="B7" s="67"/>
      <c r="C7" s="53">
        <v>5</v>
      </c>
      <c r="D7" s="43">
        <v>4</v>
      </c>
      <c r="E7" s="54"/>
      <c r="F7" s="55">
        <v>12</v>
      </c>
      <c r="G7" s="58" t="s">
        <v>250</v>
      </c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22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227</v>
      </c>
      <c r="B8" s="67"/>
      <c r="C8" s="53">
        <v>3</v>
      </c>
      <c r="D8" s="43">
        <v>2</v>
      </c>
      <c r="E8" s="54"/>
      <c r="F8" s="55">
        <v>22</v>
      </c>
      <c r="G8" s="56" t="s">
        <v>250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15.333333333333334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2</v>
      </c>
      <c r="AM8" s="51">
        <f t="shared" si="1"/>
        <v>40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15.333333333333334</v>
      </c>
      <c r="W9" s="78" t="str">
        <f t="array" ref="W9">IF(SUM(K5:K34)=0,"-",SUM(INT(K5:K34))+INT(ROUND(SUM(K5:K34-INT(K5:K34)),1)/0.6)+MOD(ROUND(SUM(K5:K34-INT(K5:K34)),1),0.6))</f>
        <v>-</v>
      </c>
      <c r="X9" s="79" t="str">
        <f>IF($W$9="-","-",SUM(L5:L34))</f>
        <v>-</v>
      </c>
      <c r="Y9" s="79" t="str">
        <f>IF($W$9="-","-",SUM(M5:M34))</f>
        <v>-</v>
      </c>
      <c r="Z9" s="64" t="str">
        <f>IF($W$9="-","-",SUM(N5:N34))</f>
        <v>-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-</v>
      </c>
      <c r="AB9" s="272"/>
      <c r="AC9" s="273" t="str">
        <f>IF($Z$9="-","-",IF($Z$9=0,"-",$Y$9/$Z$9))</f>
        <v>-</v>
      </c>
      <c r="AD9" s="274"/>
      <c r="AE9" s="80" t="str">
        <f>IF(ISERROR(ROUND((INT(W9)*6+((W9-INT(W9))*10))/Z9,2)),"-",ROUND((INT(W9)*6+((W9-INT(W9))*10))/Z9,2))</f>
        <v>-</v>
      </c>
      <c r="AF9" s="81" t="str">
        <f>IF(ISERROR(ROUND(Y9/(INT(W9)*6+((W9-INT(W9))*10))*6,2)),"-",ROUND(Y9/(INT(W9)*6+((W9-INT(W9))*10))*6,2))</f>
        <v>-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15.333333333333334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15.333333333333334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15.333333333333334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15.333333333333334</v>
      </c>
      <c r="W13" s="63">
        <f>SUM(S5:S34)</f>
        <v>1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15.333333333333334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15.333333333333334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15.333333333333334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0.25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15.333333333333334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15.333333333333334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15.333333333333334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15.333333333333334</v>
      </c>
      <c r="W20" s="253" t="s">
        <v>237</v>
      </c>
      <c r="X20" s="254"/>
      <c r="Y20" s="255"/>
      <c r="Z20" s="88">
        <f t="shared" si="3"/>
        <v>1</v>
      </c>
      <c r="AA20" s="256">
        <f t="shared" si="2"/>
        <v>0.25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15.333333333333334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15.333333333333334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15.333333333333334</v>
      </c>
      <c r="W23" s="253" t="s">
        <v>250</v>
      </c>
      <c r="X23" s="254"/>
      <c r="Y23" s="255"/>
      <c r="Z23" s="88">
        <f t="shared" si="3"/>
        <v>2</v>
      </c>
      <c r="AA23" s="256">
        <f t="shared" si="2"/>
        <v>0.5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15.333333333333334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15.333333333333334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15.333333333333334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15.333333333333334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15.333333333333334</v>
      </c>
      <c r="W28" s="94" t="s">
        <v>254</v>
      </c>
      <c r="X28" s="95"/>
      <c r="Y28" s="95"/>
      <c r="Z28" s="96"/>
      <c r="AA28" s="261">
        <f>IF(W5=0,"-",$W$13/$W$5)</f>
        <v>0.25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15.333333333333334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15.333333333333334</v>
      </c>
      <c r="W30" s="250" t="s">
        <v>256</v>
      </c>
      <c r="X30" s="248"/>
      <c r="Y30" s="248"/>
      <c r="Z30" s="249"/>
      <c r="AA30" s="251">
        <f>IF($Z$5="-","-",IF($Z$5=0,"-",($AF$5*4+$AG$5*6)/$Z$5))</f>
        <v>8.6956521739130432E-2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15.333333333333334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15.333333333333334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15.333333333333334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15.333333333333334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100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223</v>
      </c>
      <c r="B5" s="27"/>
      <c r="C5" s="53"/>
      <c r="D5" s="43"/>
      <c r="E5" s="54"/>
      <c r="F5" s="55"/>
      <c r="G5" s="56"/>
      <c r="H5" s="57"/>
      <c r="I5" s="58"/>
      <c r="K5" s="59">
        <v>2</v>
      </c>
      <c r="L5" s="58">
        <v>0</v>
      </c>
      <c r="M5" s="58">
        <v>24</v>
      </c>
      <c r="N5" s="58">
        <v>1</v>
      </c>
      <c r="O5" s="60"/>
      <c r="P5" s="61"/>
      <c r="Q5" s="61"/>
      <c r="R5" s="60"/>
      <c r="S5" s="58"/>
      <c r="T5" s="58"/>
      <c r="U5" s="58"/>
      <c r="V5" s="62" t="e">
        <f>SUM($D$5:$D5)/(COUNTA($D$5:$D5)-COUNTA($E$5:$E5))</f>
        <v>#DIV/0!</v>
      </c>
      <c r="W5" s="63">
        <f>COUNTA(A5:A34)</f>
        <v>1</v>
      </c>
      <c r="X5" s="63">
        <f>COUNTA(D5:D34)</f>
        <v>0</v>
      </c>
      <c r="Y5" s="63">
        <f>COUNTA(E5:E34)</f>
        <v>0</v>
      </c>
      <c r="Z5" s="64" t="str">
        <f>IF(X5=0,"-",SUM(D5:D34))</f>
        <v>-</v>
      </c>
      <c r="AA5" s="283">
        <f t="array" ref="AA5">IF(X5,(MAX(D5:D34)&amp;IF(SUM((D5:D34=MAX(D5:D34))*(E5:E34&lt;&gt;"")),"*","")&amp;"("&amp;MIN(IF(D5:D34&amp;E5:E34=MAX(D5:D34)&amp;IF(SUM((D5:D34=MAX(D5:D34))*(E5:E34&lt;&gt;"")),"*",""),F5:F34))&amp;")"),0)</f>
        <v>0</v>
      </c>
      <c r="AB5" s="283"/>
      <c r="AC5" s="273" t="str">
        <f>IF($X5-$Y5,$Z5/($X5-$Y5),"-")</f>
        <v>-</v>
      </c>
      <c r="AD5" s="274"/>
      <c r="AE5" s="65" t="str">
        <f>IF(SUM($F$5:$F$43),($Z5/(SUM($F$5:$F$43))*100),"-")</f>
        <v>-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 t="e">
        <f>SUM($D$5:$D8)/(COUNTA($D$5:$D8)-COUNTA($E$5:$E8))</f>
        <v>#DIV/0!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 t="e">
        <f>SUM($D$5:$D9)/(COUNTA($D$5:$D9)-COUNTA($E$5:$E9))</f>
        <v>#DIV/0!</v>
      </c>
      <c r="W9" s="78">
        <f t="array" ref="W9">IF(SUM(K5:K34)=0,"-",SUM(INT(K5:K34))+INT(ROUND(SUM(K5:K34-INT(K5:K34)),1)/0.6)+MOD(ROUND(SUM(K5:K34-INT(K5:K34)),1),0.6))</f>
        <v>2</v>
      </c>
      <c r="X9" s="79">
        <f>IF($W$9="-","-",SUM(L5:L34))</f>
        <v>0</v>
      </c>
      <c r="Y9" s="79">
        <f>IF($W$9="-","-",SUM(M5:M34))</f>
        <v>24</v>
      </c>
      <c r="Z9" s="64">
        <f>IF($W$9="-","-",SUM(N5:N34))</f>
        <v>1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1/24(2)</v>
      </c>
      <c r="AB9" s="272"/>
      <c r="AC9" s="273">
        <f>IF($Z$9="-","-",IF($Z$9=0,"-",$Y$9/$Z$9))</f>
        <v>24</v>
      </c>
      <c r="AD9" s="274"/>
      <c r="AE9" s="80">
        <f>IF(ISERROR(ROUND((INT(W9)*6+((W9-INT(W9))*10))/Z9,2)),"-",ROUND((INT(W9)*6+((W9-INT(W9))*10))/Z9,2))</f>
        <v>12</v>
      </c>
      <c r="AF9" s="81">
        <f>IF(ISERROR(ROUND(Y9/(INT(W9)*6+((W9-INT(W9))*10))*6,2)),"-",ROUND(Y9/(INT(W9)*6+((W9-INT(W9))*10))*6,2))</f>
        <v>12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 t="e">
        <f>SUM($D$5:$D10)/(COUNTA($D$5:$D10)-COUNTA($E$5:$E10))</f>
        <v>#DIV/0!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 t="e">
        <f>SUM($D$5:$D11)/(COUNTA($D$5:$D11)-COUNTA($E$5:$E11))</f>
        <v>#DIV/0!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 t="e">
        <f>SUM($D$5:$D12)/(COUNTA($D$5:$D12)-COUNTA($E$5:$E12))</f>
        <v>#DIV/0!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 t="e">
        <f>SUM($D$5:$D13)/(COUNTA($D$5:$D13)-COUNTA($E$5:$E13))</f>
        <v>#DIV/0!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 t="e">
        <f>SUM($D$5:$D14)/(COUNTA($D$5:$D14)-COUNTA($E$5:$E14))</f>
        <v>#DIV/0!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 t="e">
        <f>SUM($D$5:$D15)/(COUNTA($D$5:$D15)-COUNTA($E$5:$E15))</f>
        <v>#DIV/0!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 t="e">
        <f>SUM($D$5:$D16)/(COUNTA($D$5:$D16)-COUNTA($E$5:$E16))</f>
        <v>#DIV/0!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 t="e">
        <f>SUM($D$5:$D17)/(COUNTA($D$5:$D17)-COUNTA($E$5:$E17))</f>
        <v>#DIV/0!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 t="e">
        <f>SUM($D$5:$D18)/(COUNTA($D$5:$D18)-COUNTA($E$5:$E18))</f>
        <v>#DIV/0!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 t="e">
        <f>SUM($D$5:$D19)/(COUNTA($D$5:$D19)-COUNTA($E$5:$E19))</f>
        <v>#DIV/0!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 t="e">
        <f>SUM($D$5:$D20)/(COUNTA($D$5:$D20)-COUNTA($E$5:$E20))</f>
        <v>#DIV/0!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 t="e">
        <f>SUM($D$5:$D21)/(COUNTA($D$5:$D21)-COUNTA($E$5:$E21))</f>
        <v>#DIV/0!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 t="e">
        <f>SUM($D$5:$D22)/(COUNTA($D$5:$D22)-COUNTA($E$5:$E22))</f>
        <v>#DIV/0!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 t="e">
        <f>SUM($D$5:$D23)/(COUNTA($D$5:$D23)-COUNTA($E$5:$E23))</f>
        <v>#DIV/0!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 t="e">
        <f>SUM($D$5:$D24)/(COUNTA($D$5:$D24)-COUNTA($E$5:$E24))</f>
        <v>#DIV/0!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 t="e">
        <f>SUM($D$5:$D25)/(COUNTA($D$5:$D25)-COUNTA($E$5:$E25))</f>
        <v>#DIV/0!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 t="e">
        <f>SUM($D$5:$D26)/(COUNTA($D$5:$D26)-COUNTA($E$5:$E26))</f>
        <v>#DIV/0!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 t="e">
        <f>SUM($D$5:$D27)/(COUNTA($D$5:$D27)-COUNTA($E$5:$E27))</f>
        <v>#DIV/0!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 t="e">
        <f>SUM($D$5:$D28)/(COUNTA($D$5:$D28)-COUNTA($E$5:$E28))</f>
        <v>#DIV/0!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 t="e">
        <f>SUM($D$5:$D29)/(COUNTA($D$5:$D29)-COUNTA($E$5:$E29))</f>
        <v>#DIV/0!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 t="e">
        <f>SUM($D$5:$D30)/(COUNTA($D$5:$D30)-COUNTA($E$5:$E30))</f>
        <v>#DIV/0!</v>
      </c>
      <c r="W30" s="250" t="s">
        <v>256</v>
      </c>
      <c r="X30" s="248"/>
      <c r="Y30" s="248"/>
      <c r="Z30" s="249"/>
      <c r="AA30" s="251" t="str">
        <f>IF($Z$5="-","-",IF($Z$5=0,"-",($AF$5*4+$AG$5*6)/$Z$5))</f>
        <v>-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 t="e">
        <f>SUM($D$5:$D31)/(COUNTA($D$5:$D31)-COUNTA($E$5:$E31))</f>
        <v>#DIV/0!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 t="e">
        <f>SUM($D$5:$D32)/(COUNTA($D$5:$D32)-COUNTA($E$5:$E32))</f>
        <v>#DIV/0!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 t="e">
        <f>SUM($D$5:$D33)/(COUNTA($D$5:$D33)-COUNTA($E$5:$E33))</f>
        <v>#DIV/0!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 t="e">
        <f>SUM($D$5:$D34)/(COUNTA($D$5:$D34)-COUNTA($E$5:$E34))</f>
        <v>#DIV/0!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W3:AI3"/>
    <mergeCell ref="AK3:AM3"/>
    <mergeCell ref="AA4:AB4"/>
    <mergeCell ref="AC4:AD4"/>
    <mergeCell ref="AA5:AB5"/>
    <mergeCell ref="AC5:AD5"/>
    <mergeCell ref="W18:Y18"/>
    <mergeCell ref="AA18:AB18"/>
    <mergeCell ref="W7:AG7"/>
    <mergeCell ref="AA8:AB8"/>
    <mergeCell ref="AC8:AD8"/>
    <mergeCell ref="AA9:AB9"/>
    <mergeCell ref="AC9:AD9"/>
    <mergeCell ref="W11:Y11"/>
    <mergeCell ref="W15:AB15"/>
    <mergeCell ref="W16:Y16"/>
    <mergeCell ref="AA16:AB16"/>
    <mergeCell ref="W17:Y17"/>
    <mergeCell ref="AA17:AB17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AA28:AB28"/>
    <mergeCell ref="Y29:Z29"/>
    <mergeCell ref="AA29:AB29"/>
    <mergeCell ref="W33:Z33"/>
    <mergeCell ref="W34:Z34"/>
    <mergeCell ref="W30:Z30"/>
    <mergeCell ref="AA30:AB30"/>
    <mergeCell ref="W31:Z31"/>
    <mergeCell ref="AA31:AB31"/>
    <mergeCell ref="W32:Z32"/>
    <mergeCell ref="AA32:AB32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30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84"/>
      <c r="T1" s="284"/>
      <c r="U1" s="284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230</v>
      </c>
      <c r="B5" s="27"/>
      <c r="C5" s="53">
        <v>5</v>
      </c>
      <c r="D5" s="43">
        <v>6</v>
      </c>
      <c r="E5" s="54"/>
      <c r="F5" s="55">
        <v>5</v>
      </c>
      <c r="G5" s="56" t="s">
        <v>219</v>
      </c>
      <c r="H5" s="57"/>
      <c r="I5" s="58"/>
      <c r="K5" s="59">
        <v>4</v>
      </c>
      <c r="L5" s="58">
        <v>2</v>
      </c>
      <c r="M5" s="58">
        <v>6</v>
      </c>
      <c r="N5" s="58">
        <v>1</v>
      </c>
      <c r="O5" s="60"/>
      <c r="P5" s="61"/>
      <c r="Q5" s="61">
        <v>1</v>
      </c>
      <c r="R5" s="60"/>
      <c r="S5" s="58"/>
      <c r="T5" s="58"/>
      <c r="U5" s="58"/>
      <c r="V5" s="62">
        <f>SUM($D$5:$D5)/(COUNTA($D$5:$D5)-COUNTA($E$5:$E5))</f>
        <v>6</v>
      </c>
      <c r="W5" s="63">
        <f>COUNTA(A5:A34)</f>
        <v>1</v>
      </c>
      <c r="X5" s="63">
        <f>COUNTA(D5:D34)</f>
        <v>1</v>
      </c>
      <c r="Y5" s="63">
        <f>COUNTA(E5:E34)</f>
        <v>0</v>
      </c>
      <c r="Z5" s="64">
        <f>IF(X5=0,"-",SUM(D5:D34))</f>
        <v>6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6(5)</v>
      </c>
      <c r="AB5" s="283"/>
      <c r="AC5" s="273">
        <f>IF($X5-$Y5,$Z5/($X5-$Y5),"-")</f>
        <v>6</v>
      </c>
      <c r="AD5" s="274"/>
      <c r="AE5" s="65">
        <f>IF(SUM($F$5:$F$43),($Z5/(SUM($F$5:$F$43))*100),"-")</f>
        <v>120</v>
      </c>
      <c r="AF5" s="63">
        <f>SUM(H5:H34)</f>
        <v>0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 t="str">
        <f>IF(SUM(COUNTIF($C$5:$C$34,{1,2}))=0,"-",SUM(COUNTIF($C$5:$C$34,{1,2})))</f>
        <v>-</v>
      </c>
      <c r="AM5" s="51" t="str">
        <f>IF(ISERROR(IF($AL5="-","-",SUM(SUMIF($C$5:$C$34,{1,2},$D$5:$D$34))/($AL5-SUMPRODUCT(($C$5:$C$34={1,2})*($E$5:$E$34="*"))))),"-",IF($AL5="-","-",SUM(SUMIF($C$5:$C$34,{1,2},$D$5:$D$34))/($AL5-SUMPRODUCT(($C$5:$C$34={1,2})*($E$5:$E$34="*")))))</f>
        <v>-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6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6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6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>
        <f t="shared" si="0"/>
        <v>1</v>
      </c>
      <c r="AM8" s="51">
        <f t="shared" si="1"/>
        <v>6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6</v>
      </c>
      <c r="W9" s="78">
        <f t="array" ref="W9">IF(SUM(K5:K34)=0,"-",SUM(INT(K5:K34))+INT(ROUND(SUM(K5:K34-INT(K5:K34)),1)/0.6)+MOD(ROUND(SUM(K5:K34-INT(K5:K34)),1),0.6))</f>
        <v>4</v>
      </c>
      <c r="X9" s="79">
        <f>IF($W$9="-","-",SUM(L5:L34))</f>
        <v>2</v>
      </c>
      <c r="Y9" s="79">
        <f>IF($W$9="-","-",SUM(M5:M34))</f>
        <v>6</v>
      </c>
      <c r="Z9" s="64">
        <f>IF($W$9="-","-",SUM(N5:N34))</f>
        <v>1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1/6(4)</v>
      </c>
      <c r="AB9" s="272"/>
      <c r="AC9" s="273">
        <f>IF($Z$9="-","-",IF($Z$9=0,"-",$Y$9/$Z$9))</f>
        <v>6</v>
      </c>
      <c r="AD9" s="274"/>
      <c r="AE9" s="80">
        <f>IF(ISERROR(ROUND((INT(W9)*6+((W9-INT(W9))*10))/Z9,2)),"-",ROUND((INT(W9)*6+((W9-INT(W9))*10))/Z9,2))</f>
        <v>24</v>
      </c>
      <c r="AF9" s="81">
        <f>IF(ISERROR(ROUND(Y9/(INT(W9)*6+((W9-INT(W9))*10))*6,2)),"-",ROUND(Y9/(INT(W9)*6+((W9-INT(W9))*10))*6,2))</f>
        <v>1.5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6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57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6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6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6</v>
      </c>
      <c r="W13" s="63">
        <f>SUM(S5:S34)</f>
        <v>0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6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6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6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6</v>
      </c>
      <c r="W17" s="278" t="s">
        <v>219</v>
      </c>
      <c r="X17" s="279"/>
      <c r="Y17" s="280"/>
      <c r="Z17" s="88">
        <f>COUNTIF($G$5:$G$34,W17)</f>
        <v>1</v>
      </c>
      <c r="AA17" s="256">
        <f t="shared" ref="AA17:AA25" si="2">$Z17/MAX(1,$X$5)</f>
        <v>1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6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6</v>
      </c>
      <c r="W19" s="253" t="s">
        <v>248</v>
      </c>
      <c r="X19" s="254"/>
      <c r="Y19" s="255"/>
      <c r="Z19" s="88">
        <f t="shared" ref="Z19:Z25" si="3">COUNTIF($G$5:$G$34,W19)</f>
        <v>0</v>
      </c>
      <c r="AA19" s="256">
        <f t="shared" si="2"/>
        <v>0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6</v>
      </c>
      <c r="W20" s="253" t="s">
        <v>237</v>
      </c>
      <c r="X20" s="254"/>
      <c r="Y20" s="255"/>
      <c r="Z20" s="88">
        <f t="shared" si="3"/>
        <v>0</v>
      </c>
      <c r="AA20" s="256">
        <f t="shared" si="2"/>
        <v>0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6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6</v>
      </c>
      <c r="W22" s="253" t="s">
        <v>246</v>
      </c>
      <c r="X22" s="254"/>
      <c r="Y22" s="255"/>
      <c r="Z22" s="88">
        <f t="shared" si="3"/>
        <v>0</v>
      </c>
      <c r="AA22" s="256">
        <f t="shared" si="2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6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6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6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6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6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6</v>
      </c>
      <c r="W28" s="94" t="s">
        <v>254</v>
      </c>
      <c r="X28" s="95"/>
      <c r="Y28" s="95"/>
      <c r="Z28" s="96"/>
      <c r="AA28" s="261">
        <f>IF(W5=0,"-",$W$13/$W$5)</f>
        <v>0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6</v>
      </c>
      <c r="W29" s="97" t="s">
        <v>255</v>
      </c>
      <c r="X29" s="98"/>
      <c r="Y29" s="249">
        <v>20</v>
      </c>
      <c r="Z29" s="263"/>
      <c r="AA29" s="264" t="str">
        <f>IF(ISERROR(SUMIF(D5:D34,"&gt;="&amp;Y29)/SUMPRODUCT(--(D5:D34&gt;=Y29),--(E5:E34&lt;&gt;"*"))),"-",SUMIF(D5:D34,"&gt;="&amp;Y29)/SUMPRODUCT(--(D5:D34&gt;=Y29),--(E5:E34&lt;&gt;"*")))</f>
        <v>-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6</v>
      </c>
      <c r="W30" s="250" t="s">
        <v>256</v>
      </c>
      <c r="X30" s="248"/>
      <c r="Y30" s="248"/>
      <c r="Z30" s="249"/>
      <c r="AA30" s="251">
        <f>IF($Z$5="-","-",IF($Z$5=0,"-",($AF$5*4+$AG$5*6)/$Z$5))</f>
        <v>0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6</v>
      </c>
      <c r="W31" s="250" t="s">
        <v>257</v>
      </c>
      <c r="X31" s="248"/>
      <c r="Y31" s="248"/>
      <c r="Z31" s="249"/>
      <c r="AA31" s="251" t="str">
        <f>IF(SUM($AF5:$AG5),$AG5/SUM($AF5:$AG5),"-")</f>
        <v>-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6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6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6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1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9">
    <mergeCell ref="AK3:AM3"/>
    <mergeCell ref="AA8:AB8"/>
    <mergeCell ref="AC8:AD8"/>
    <mergeCell ref="S1:U1"/>
    <mergeCell ref="C3:I3"/>
    <mergeCell ref="K3:Q3"/>
    <mergeCell ref="S3:U3"/>
    <mergeCell ref="W3:AI3"/>
    <mergeCell ref="AA4:AB4"/>
    <mergeCell ref="AC4:AD4"/>
    <mergeCell ref="AA5:AB5"/>
    <mergeCell ref="AC5:AD5"/>
    <mergeCell ref="W7:AG7"/>
    <mergeCell ref="AA9:AB9"/>
    <mergeCell ref="AC9:AD9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34:Z34"/>
    <mergeCell ref="W27:AB27"/>
    <mergeCell ref="AA28:AB28"/>
    <mergeCell ref="Y29:Z29"/>
    <mergeCell ref="AA29:AB29"/>
    <mergeCell ref="W30:Z30"/>
    <mergeCell ref="AA30:AB30"/>
    <mergeCell ref="W31:Z31"/>
    <mergeCell ref="AA31:AB31"/>
    <mergeCell ref="W32:Z32"/>
    <mergeCell ref="AA32:AB32"/>
    <mergeCell ref="W33:Z33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X49" sqref="W49:X49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33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261</v>
      </c>
      <c r="B5" s="27"/>
      <c r="C5" s="53">
        <v>2</v>
      </c>
      <c r="D5" s="43">
        <v>64</v>
      </c>
      <c r="E5" s="54"/>
      <c r="F5" s="55">
        <v>110</v>
      </c>
      <c r="G5" s="56" t="s">
        <v>246</v>
      </c>
      <c r="H5" s="57">
        <v>9</v>
      </c>
      <c r="I5" s="58"/>
      <c r="K5" s="59">
        <v>7</v>
      </c>
      <c r="L5" s="58">
        <v>2</v>
      </c>
      <c r="M5" s="58">
        <v>19</v>
      </c>
      <c r="N5" s="58">
        <v>2</v>
      </c>
      <c r="O5" s="60"/>
      <c r="P5" s="61"/>
      <c r="Q5" s="61">
        <v>1</v>
      </c>
      <c r="R5" s="60"/>
      <c r="S5" s="58">
        <v>1</v>
      </c>
      <c r="T5" s="58"/>
      <c r="U5" s="58"/>
      <c r="V5" s="62">
        <f>SUM($D$5:$D5)/(COUNTA($D$5:$D5)-COUNTA($E$5:$E5))</f>
        <v>64</v>
      </c>
      <c r="W5" s="63">
        <f>COUNTA(A5:A34)</f>
        <v>18</v>
      </c>
      <c r="X5" s="63">
        <f>COUNTA(D5:D34)</f>
        <v>18</v>
      </c>
      <c r="Y5" s="63">
        <f>COUNTA(E5:E34)</f>
        <v>0</v>
      </c>
      <c r="Z5" s="64">
        <f>IF(X5=0,"-",SUM(D5:D34))</f>
        <v>362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64(110)</v>
      </c>
      <c r="AB5" s="283"/>
      <c r="AC5" s="273">
        <f>IF($X5-$Y5,$Z5/($X5-$Y5),"-")</f>
        <v>20.111111111111111</v>
      </c>
      <c r="AD5" s="274"/>
      <c r="AE5" s="65">
        <f>IF(SUM($F$5:$F$43),($Z5/(SUM($F$5:$F$43))*100),"-")</f>
        <v>71.400394477317548</v>
      </c>
      <c r="AF5" s="63">
        <f>SUM(H5:H34)</f>
        <v>41</v>
      </c>
      <c r="AG5" s="63">
        <f>SUM(I5:I34)</f>
        <v>3</v>
      </c>
      <c r="AH5" s="63">
        <f>COUNTIF($D$5:$D$34,"&gt;=50")-$AI5</f>
        <v>1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17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21.058823529411764</v>
      </c>
    </row>
    <row r="6" spans="1:39" x14ac:dyDescent="0.2">
      <c r="A6" s="52" t="s">
        <v>221</v>
      </c>
      <c r="B6" s="67"/>
      <c r="C6" s="53">
        <v>2</v>
      </c>
      <c r="D6" s="43">
        <v>10</v>
      </c>
      <c r="E6" s="54"/>
      <c r="F6" s="55">
        <v>20</v>
      </c>
      <c r="G6" s="56" t="s">
        <v>237</v>
      </c>
      <c r="H6" s="58">
        <v>1</v>
      </c>
      <c r="I6" s="58"/>
      <c r="K6" s="70">
        <v>6</v>
      </c>
      <c r="L6" s="58">
        <v>2</v>
      </c>
      <c r="M6" s="58">
        <v>7</v>
      </c>
      <c r="N6" s="58">
        <v>1</v>
      </c>
      <c r="O6" s="60"/>
      <c r="P6" s="61">
        <v>1</v>
      </c>
      <c r="Q6" s="61">
        <v>1</v>
      </c>
      <c r="R6" s="60"/>
      <c r="S6" s="58"/>
      <c r="T6" s="58"/>
      <c r="U6" s="58"/>
      <c r="V6" s="69">
        <f>SUM($D$5:$D6)/(COUNTA($D$5:$D6)-COUNTA($E$5:$E6))</f>
        <v>37</v>
      </c>
      <c r="Z6" s="34"/>
      <c r="AK6" s="66" t="s">
        <v>222</v>
      </c>
      <c r="AL6" s="59">
        <f>IF(COUNTIF($C$5:$C$34,$AK6)=0,"-",COUNTIF($C$5:$C$34,$AK6))</f>
        <v>1</v>
      </c>
      <c r="AM6" s="51">
        <f>IF(ISERROR(IF($AL6="-","-",SUMIF($C$5:$C$34,$AK6,$D$5:$D$34)/($AL6-SUMPRODUCT(($C$5:$C$34=0+$AK6)*($E$5:$E$34="*"))))),"-",IF($AL6="-","-",SUMIF($C$5:$C$34,$AK6,$D$5:$D$34)/($AL6-SUMPRODUCT(($C$5:$C$34=0+$AK6)*($E$5:$E$34="*")))))</f>
        <v>4</v>
      </c>
    </row>
    <row r="7" spans="1:39" x14ac:dyDescent="0.2">
      <c r="A7" s="52" t="s">
        <v>223</v>
      </c>
      <c r="B7" s="67"/>
      <c r="C7" s="53">
        <v>2</v>
      </c>
      <c r="D7" s="43">
        <v>20</v>
      </c>
      <c r="E7" s="54"/>
      <c r="F7" s="55">
        <v>24</v>
      </c>
      <c r="G7" s="58" t="s">
        <v>224</v>
      </c>
      <c r="H7" s="29">
        <v>1</v>
      </c>
      <c r="I7" s="58"/>
      <c r="K7" s="70">
        <v>4</v>
      </c>
      <c r="L7" s="58">
        <v>0</v>
      </c>
      <c r="M7" s="58">
        <v>13</v>
      </c>
      <c r="N7" s="58">
        <v>1</v>
      </c>
      <c r="O7" s="60"/>
      <c r="P7" s="61"/>
      <c r="Q7" s="61">
        <v>1</v>
      </c>
      <c r="R7" s="60"/>
      <c r="S7" s="58"/>
      <c r="T7" s="58">
        <v>1</v>
      </c>
      <c r="U7" s="58"/>
      <c r="V7" s="62">
        <f>SUM($D$5:$D7)/(COUNTA($D$5:$D7)-COUNTA($E$5:$E7))</f>
        <v>31.333333333333332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262</v>
      </c>
      <c r="B8" s="67"/>
      <c r="C8" s="53">
        <v>3</v>
      </c>
      <c r="D8" s="43">
        <v>4</v>
      </c>
      <c r="E8" s="54"/>
      <c r="F8" s="55">
        <v>8</v>
      </c>
      <c r="G8" s="56" t="s">
        <v>237</v>
      </c>
      <c r="H8" s="58"/>
      <c r="I8" s="58"/>
      <c r="K8" s="70"/>
      <c r="L8" s="58"/>
      <c r="M8" s="58"/>
      <c r="N8" s="70"/>
      <c r="O8" s="72"/>
      <c r="P8" s="73"/>
      <c r="Q8" s="73"/>
      <c r="R8" s="60"/>
      <c r="S8" s="58">
        <v>1</v>
      </c>
      <c r="T8" s="58"/>
      <c r="U8" s="58"/>
      <c r="V8" s="62">
        <f>SUM($D$5:$D8)/(COUNTA($D$5:$D8)-COUNTA($E$5:$E8))</f>
        <v>24.5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227</v>
      </c>
      <c r="B9" s="75"/>
      <c r="C9" s="76">
        <v>2</v>
      </c>
      <c r="D9" s="77">
        <v>30</v>
      </c>
      <c r="E9" s="54"/>
      <c r="F9" s="55">
        <v>27</v>
      </c>
      <c r="G9" s="56" t="s">
        <v>224</v>
      </c>
      <c r="H9" s="58">
        <v>3</v>
      </c>
      <c r="I9" s="58">
        <v>1</v>
      </c>
      <c r="K9" s="70">
        <v>3</v>
      </c>
      <c r="L9" s="58">
        <v>0</v>
      </c>
      <c r="M9" s="58">
        <v>26</v>
      </c>
      <c r="N9" s="58">
        <v>1</v>
      </c>
      <c r="O9" s="60"/>
      <c r="P9" s="61"/>
      <c r="Q9" s="61">
        <v>1</v>
      </c>
      <c r="R9" s="60"/>
      <c r="S9" s="58"/>
      <c r="T9" s="58"/>
      <c r="U9" s="58"/>
      <c r="V9" s="62">
        <f>SUM($D$5:$D9)/(COUNTA($D$5:$D9)-COUNTA($E$5:$E9))</f>
        <v>25.6</v>
      </c>
      <c r="W9" s="78">
        <f t="array" ref="W9">IF(SUM(K5:K34)=0,"-",SUM(INT(K5:K34))+INT(ROUND(SUM(K5:K34-INT(K5:K34)),1)/0.6)+MOD(ROUND(SUM(K5:K34-INT(K5:K34)),1),0.6))</f>
        <v>95</v>
      </c>
      <c r="X9" s="79">
        <f>IF($W$9="-","-",SUM(L5:L34))</f>
        <v>15</v>
      </c>
      <c r="Y9" s="79">
        <f>IF($W$9="-","-",SUM(M5:M34))</f>
        <v>343</v>
      </c>
      <c r="Z9" s="64">
        <f>IF($W$9="-","-",SUM(N5:N34))</f>
        <v>20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3/25(8)</v>
      </c>
      <c r="AB9" s="272"/>
      <c r="AC9" s="273">
        <f>IF($Z$9="-","-",IF($Z$9=0,"-",$Y$9/$Z$9))</f>
        <v>17.149999999999999</v>
      </c>
      <c r="AD9" s="274"/>
      <c r="AE9" s="80">
        <f>IF(ISERROR(ROUND((INT(W9)*6+((W9-INT(W9))*10))/Z9,2)),"-",ROUND((INT(W9)*6+((W9-INT(W9))*10))/Z9,2))</f>
        <v>28.5</v>
      </c>
      <c r="AF9" s="81">
        <f>IF(ISERROR(ROUND(Y9/(INT(W9)*6+((W9-INT(W9))*10))*6,2)),"-",ROUND(Y9/(INT(W9)*6+((W9-INT(W9))*10))*6,2))</f>
        <v>3.61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230</v>
      </c>
      <c r="B10" s="67"/>
      <c r="C10" s="53">
        <v>2</v>
      </c>
      <c r="D10" s="77">
        <v>14</v>
      </c>
      <c r="E10" s="54"/>
      <c r="F10" s="55">
        <v>8</v>
      </c>
      <c r="G10" s="56" t="s">
        <v>219</v>
      </c>
      <c r="H10" s="58">
        <v>3</v>
      </c>
      <c r="I10" s="58"/>
      <c r="K10" s="70">
        <v>6</v>
      </c>
      <c r="L10" s="58">
        <v>0</v>
      </c>
      <c r="M10" s="58">
        <v>27</v>
      </c>
      <c r="N10" s="58">
        <v>0</v>
      </c>
      <c r="O10" s="60"/>
      <c r="P10" s="61"/>
      <c r="Q10" s="61"/>
      <c r="R10" s="60"/>
      <c r="S10" s="58">
        <v>1</v>
      </c>
      <c r="T10" s="58"/>
      <c r="U10" s="58"/>
      <c r="V10" s="69">
        <f>SUM($D$5:$D10)/(COUNTA($D$5:$D10)-COUNTA($E$5:$E10))</f>
        <v>23.666666666666668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227</v>
      </c>
      <c r="B11" s="67"/>
      <c r="C11" s="53">
        <v>1</v>
      </c>
      <c r="D11" s="77">
        <v>26</v>
      </c>
      <c r="E11" s="54"/>
      <c r="F11" s="61">
        <v>27</v>
      </c>
      <c r="G11" s="57" t="s">
        <v>237</v>
      </c>
      <c r="H11" s="58">
        <v>3</v>
      </c>
      <c r="I11" s="58"/>
      <c r="K11" s="70">
        <v>4</v>
      </c>
      <c r="L11" s="58">
        <v>0</v>
      </c>
      <c r="M11" s="58">
        <v>33</v>
      </c>
      <c r="N11" s="58">
        <v>3</v>
      </c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24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 t="s">
        <v>233</v>
      </c>
      <c r="B12" s="67"/>
      <c r="C12" s="53">
        <v>2</v>
      </c>
      <c r="D12" s="77">
        <v>16</v>
      </c>
      <c r="E12" s="54"/>
      <c r="F12" s="55">
        <v>16</v>
      </c>
      <c r="G12" s="56" t="s">
        <v>248</v>
      </c>
      <c r="H12" s="58">
        <v>2</v>
      </c>
      <c r="I12" s="58"/>
      <c r="K12" s="70">
        <v>8</v>
      </c>
      <c r="L12" s="58">
        <v>0</v>
      </c>
      <c r="M12" s="58">
        <v>24</v>
      </c>
      <c r="N12" s="58">
        <v>2</v>
      </c>
      <c r="O12" s="60"/>
      <c r="P12" s="61"/>
      <c r="Q12" s="61">
        <v>2</v>
      </c>
      <c r="R12" s="60"/>
      <c r="S12" s="58">
        <v>2</v>
      </c>
      <c r="T12" s="58"/>
      <c r="U12" s="58"/>
      <c r="V12" s="62">
        <f>SUM($D$5:$D12)/(COUNTA($D$5:$D12)-COUNTA($E$5:$E12))</f>
        <v>23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 t="s">
        <v>236</v>
      </c>
      <c r="B13" s="67"/>
      <c r="C13" s="53">
        <v>2</v>
      </c>
      <c r="D13" s="77">
        <v>0</v>
      </c>
      <c r="E13" s="54"/>
      <c r="F13" s="55">
        <v>7</v>
      </c>
      <c r="G13" s="56" t="s">
        <v>246</v>
      </c>
      <c r="H13" s="58"/>
      <c r="I13" s="58"/>
      <c r="K13" s="70">
        <v>8</v>
      </c>
      <c r="L13" s="58">
        <v>0</v>
      </c>
      <c r="M13" s="58">
        <v>25</v>
      </c>
      <c r="N13" s="58">
        <v>3</v>
      </c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20.444444444444443</v>
      </c>
      <c r="W13" s="63">
        <f>SUM(S5:S34)</f>
        <v>5</v>
      </c>
      <c r="X13" s="63">
        <f>SUM(T5:T34)</f>
        <v>1</v>
      </c>
      <c r="Y13" s="63">
        <f>SUM(U5:U34)</f>
        <v>1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 t="s">
        <v>223</v>
      </c>
      <c r="B14" s="75"/>
      <c r="C14" s="76">
        <v>2</v>
      </c>
      <c r="D14" s="43">
        <v>39</v>
      </c>
      <c r="E14" s="54"/>
      <c r="F14" s="55">
        <v>38</v>
      </c>
      <c r="G14" s="58" t="s">
        <v>248</v>
      </c>
      <c r="H14" s="58">
        <v>5</v>
      </c>
      <c r="I14" s="58">
        <v>1</v>
      </c>
      <c r="K14" s="70">
        <v>4</v>
      </c>
      <c r="L14" s="58">
        <v>0</v>
      </c>
      <c r="M14" s="58">
        <v>15</v>
      </c>
      <c r="N14" s="58">
        <v>1</v>
      </c>
      <c r="O14" s="60"/>
      <c r="P14" s="61"/>
      <c r="Q14" s="61">
        <v>2</v>
      </c>
      <c r="R14" s="60"/>
      <c r="S14" s="58"/>
      <c r="T14" s="58"/>
      <c r="U14" s="58">
        <v>1</v>
      </c>
      <c r="V14" s="69">
        <f>SUM($D$5:$D14)/(COUNTA($D$5:$D14)-COUNTA($E$5:$E14))</f>
        <v>22.3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 t="s">
        <v>240</v>
      </c>
      <c r="B15" s="75"/>
      <c r="C15" s="76">
        <v>2</v>
      </c>
      <c r="D15" s="77">
        <v>16</v>
      </c>
      <c r="E15" s="54"/>
      <c r="F15" s="55">
        <v>28</v>
      </c>
      <c r="G15" s="56" t="s">
        <v>224</v>
      </c>
      <c r="H15" s="58">
        <v>2</v>
      </c>
      <c r="I15" s="58"/>
      <c r="K15" s="70">
        <v>7</v>
      </c>
      <c r="L15" s="58">
        <v>1</v>
      </c>
      <c r="M15" s="58">
        <v>31</v>
      </c>
      <c r="N15" s="58">
        <v>1</v>
      </c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21.727272727272727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218</v>
      </c>
      <c r="B16" s="75"/>
      <c r="C16" s="76">
        <v>2</v>
      </c>
      <c r="D16" s="77">
        <v>14</v>
      </c>
      <c r="E16" s="54"/>
      <c r="F16" s="55">
        <v>39</v>
      </c>
      <c r="G16" s="56" t="s">
        <v>237</v>
      </c>
      <c r="H16" s="58">
        <v>2</v>
      </c>
      <c r="I16" s="58"/>
      <c r="K16" s="70">
        <v>5</v>
      </c>
      <c r="L16" s="58">
        <v>3</v>
      </c>
      <c r="M16" s="58">
        <v>4</v>
      </c>
      <c r="N16" s="58">
        <v>0</v>
      </c>
      <c r="O16" s="60"/>
      <c r="P16" s="61"/>
      <c r="Q16" s="61">
        <v>1</v>
      </c>
      <c r="R16" s="60"/>
      <c r="S16" s="58"/>
      <c r="T16" s="58"/>
      <c r="U16" s="58"/>
      <c r="V16" s="62">
        <f>SUM($D$5:$D16)/(COUNTA($D$5:$D16)-COUNTA($E$5:$E16))</f>
        <v>21.083333333333332</v>
      </c>
      <c r="W16" s="275" t="s">
        <v>228</v>
      </c>
      <c r="X16" s="276"/>
      <c r="Y16" s="277"/>
      <c r="Z16" s="88">
        <f>COUNTIF($G$5:$G$34,W16)</f>
        <v>0</v>
      </c>
      <c r="AA16" s="256">
        <f>$Z16/MAX(1,$X$5)</f>
        <v>0</v>
      </c>
      <c r="AB16" s="257"/>
    </row>
    <row r="17" spans="1:34" x14ac:dyDescent="0.2">
      <c r="A17" s="52" t="s">
        <v>245</v>
      </c>
      <c r="B17" s="75"/>
      <c r="C17" s="76">
        <v>2</v>
      </c>
      <c r="D17" s="77">
        <v>18</v>
      </c>
      <c r="E17" s="54"/>
      <c r="F17" s="55">
        <v>29</v>
      </c>
      <c r="G17" s="56" t="s">
        <v>224</v>
      </c>
      <c r="H17" s="58">
        <v>2</v>
      </c>
      <c r="I17" s="58"/>
      <c r="K17" s="70">
        <v>8</v>
      </c>
      <c r="L17" s="58">
        <v>1</v>
      </c>
      <c r="M17" s="58">
        <v>47</v>
      </c>
      <c r="N17" s="58">
        <v>3</v>
      </c>
      <c r="O17" s="60"/>
      <c r="P17" s="61">
        <v>1</v>
      </c>
      <c r="Q17" s="61"/>
      <c r="R17" s="60"/>
      <c r="S17" s="58"/>
      <c r="T17" s="58"/>
      <c r="U17" s="58"/>
      <c r="V17" s="62">
        <f>SUM($D$5:$D17)/(COUNTA($D$5:$D17)-COUNTA($E$5:$E17))</f>
        <v>20.846153846153847</v>
      </c>
      <c r="W17" s="278" t="s">
        <v>219</v>
      </c>
      <c r="X17" s="279"/>
      <c r="Y17" s="280"/>
      <c r="Z17" s="88">
        <f>COUNTIF($G$5:$G$34,W17)</f>
        <v>2</v>
      </c>
      <c r="AA17" s="256">
        <f t="shared" ref="AA17:AA25" si="2">$Z17/MAX(1,$X$5)</f>
        <v>0.1111111111111111</v>
      </c>
      <c r="AB17" s="257"/>
      <c r="AG17" s="24"/>
      <c r="AH17" s="24"/>
    </row>
    <row r="18" spans="1:34" x14ac:dyDescent="0.2">
      <c r="A18" s="52" t="s">
        <v>247</v>
      </c>
      <c r="B18" s="75"/>
      <c r="C18" s="76">
        <v>2</v>
      </c>
      <c r="D18" s="77">
        <v>22</v>
      </c>
      <c r="E18" s="54"/>
      <c r="F18" s="55">
        <v>23</v>
      </c>
      <c r="G18" s="56" t="s">
        <v>237</v>
      </c>
      <c r="H18" s="58"/>
      <c r="I18" s="58"/>
      <c r="K18" s="70">
        <v>4</v>
      </c>
      <c r="L18" s="58">
        <v>1</v>
      </c>
      <c r="M18" s="58">
        <v>13</v>
      </c>
      <c r="N18" s="58">
        <v>0</v>
      </c>
      <c r="O18" s="60"/>
      <c r="P18" s="61"/>
      <c r="Q18" s="61">
        <v>4</v>
      </c>
      <c r="R18" s="60"/>
      <c r="S18" s="58"/>
      <c r="T18" s="58"/>
      <c r="U18" s="58"/>
      <c r="V18" s="62">
        <f>SUM($D$5:$D18)/(COUNTA($D$5:$D18)-COUNTA($E$5:$E18))</f>
        <v>20.928571428571427</v>
      </c>
      <c r="W18" s="253" t="s">
        <v>224</v>
      </c>
      <c r="X18" s="254"/>
      <c r="Y18" s="255"/>
      <c r="Z18" s="88">
        <f>COUNTIF($G$5:$G$34,W18)</f>
        <v>4</v>
      </c>
      <c r="AA18" s="256">
        <f t="shared" si="2"/>
        <v>0.22222222222222221</v>
      </c>
      <c r="AB18" s="257"/>
      <c r="AG18" s="24"/>
      <c r="AH18" s="24"/>
    </row>
    <row r="19" spans="1:34" x14ac:dyDescent="0.2">
      <c r="A19" s="52" t="s">
        <v>230</v>
      </c>
      <c r="B19" s="75"/>
      <c r="C19" s="76">
        <v>2</v>
      </c>
      <c r="D19" s="43">
        <v>28</v>
      </c>
      <c r="E19" s="54"/>
      <c r="F19" s="55">
        <v>58</v>
      </c>
      <c r="G19" s="58" t="s">
        <v>219</v>
      </c>
      <c r="H19" s="58">
        <v>2</v>
      </c>
      <c r="I19" s="58"/>
      <c r="K19" s="70">
        <v>5</v>
      </c>
      <c r="L19" s="58">
        <v>1</v>
      </c>
      <c r="M19" s="58">
        <v>7</v>
      </c>
      <c r="N19" s="58">
        <v>1</v>
      </c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21.4</v>
      </c>
      <c r="W19" s="253" t="s">
        <v>248</v>
      </c>
      <c r="X19" s="254"/>
      <c r="Y19" s="255"/>
      <c r="Z19" s="88">
        <f t="shared" ref="Z19:Z25" si="3">COUNTIF($G$5:$G$34,W19)</f>
        <v>2</v>
      </c>
      <c r="AA19" s="256">
        <f t="shared" si="2"/>
        <v>0.1111111111111111</v>
      </c>
      <c r="AB19" s="257"/>
      <c r="AG19" s="24"/>
      <c r="AH19" s="24"/>
    </row>
    <row r="20" spans="1:34" x14ac:dyDescent="0.2">
      <c r="A20" s="52" t="s">
        <v>227</v>
      </c>
      <c r="B20" s="27"/>
      <c r="C20" s="53">
        <v>2</v>
      </c>
      <c r="D20" s="43">
        <v>26</v>
      </c>
      <c r="E20" s="54"/>
      <c r="F20" s="55">
        <v>14</v>
      </c>
      <c r="G20" s="56" t="s">
        <v>237</v>
      </c>
      <c r="H20" s="57">
        <v>5</v>
      </c>
      <c r="I20" s="58"/>
      <c r="K20" s="59">
        <v>4</v>
      </c>
      <c r="L20" s="58">
        <v>0</v>
      </c>
      <c r="M20" s="58">
        <v>21</v>
      </c>
      <c r="N20" s="58">
        <v>0</v>
      </c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21.6875</v>
      </c>
      <c r="W20" s="253" t="s">
        <v>237</v>
      </c>
      <c r="X20" s="254"/>
      <c r="Y20" s="255"/>
      <c r="Z20" s="88">
        <f t="shared" si="3"/>
        <v>8</v>
      </c>
      <c r="AA20" s="256">
        <f t="shared" si="2"/>
        <v>0.44444444444444442</v>
      </c>
      <c r="AB20" s="257"/>
      <c r="AG20" s="24"/>
      <c r="AH20" s="24"/>
    </row>
    <row r="21" spans="1:34" x14ac:dyDescent="0.2">
      <c r="A21" s="52" t="s">
        <v>240</v>
      </c>
      <c r="B21" s="67"/>
      <c r="C21" s="53">
        <v>2</v>
      </c>
      <c r="D21" s="43">
        <v>15</v>
      </c>
      <c r="E21" s="54"/>
      <c r="F21" s="55">
        <v>26</v>
      </c>
      <c r="G21" s="56" t="s">
        <v>237</v>
      </c>
      <c r="H21" s="58">
        <v>1</v>
      </c>
      <c r="I21" s="58">
        <v>1</v>
      </c>
      <c r="K21" s="70">
        <v>4</v>
      </c>
      <c r="L21" s="58">
        <v>0</v>
      </c>
      <c r="M21" s="58">
        <v>22</v>
      </c>
      <c r="N21" s="58">
        <v>0</v>
      </c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21.294117647058822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 t="s">
        <v>236</v>
      </c>
      <c r="B22" s="67"/>
      <c r="C22" s="53">
        <v>1</v>
      </c>
      <c r="D22" s="43">
        <v>0</v>
      </c>
      <c r="E22" s="54"/>
      <c r="F22" s="55">
        <v>5</v>
      </c>
      <c r="G22" s="58" t="s">
        <v>237</v>
      </c>
      <c r="H22" s="58"/>
      <c r="I22" s="58"/>
      <c r="K22" s="70">
        <v>8</v>
      </c>
      <c r="L22" s="58">
        <v>4</v>
      </c>
      <c r="M22" s="58">
        <v>9</v>
      </c>
      <c r="N22" s="58">
        <v>1</v>
      </c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20.111111111111111</v>
      </c>
      <c r="W22" s="253" t="s">
        <v>246</v>
      </c>
      <c r="X22" s="254"/>
      <c r="Y22" s="255"/>
      <c r="Z22" s="88">
        <f t="shared" si="3"/>
        <v>2</v>
      </c>
      <c r="AA22" s="256">
        <f t="shared" si="2"/>
        <v>0.1111111111111111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20.111111111111111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20.111111111111111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20.111111111111111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20.111111111111111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20.111111111111111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20.111111111111111</v>
      </c>
      <c r="W28" s="94" t="s">
        <v>254</v>
      </c>
      <c r="X28" s="95"/>
      <c r="Y28" s="95"/>
      <c r="Z28" s="96"/>
      <c r="AA28" s="261">
        <f>IF(W5=0,"-",$W$13/$W$5)</f>
        <v>0.27777777777777779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20.111111111111111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31.875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20.111111111111111</v>
      </c>
      <c r="W30" s="250" t="s">
        <v>256</v>
      </c>
      <c r="X30" s="248"/>
      <c r="Y30" s="248"/>
      <c r="Z30" s="249"/>
      <c r="AA30" s="251">
        <f>IF($Z$5="-","-",IF($Z$5=0,"-",($AF$5*4+$AG$5*6)/$Z$5))</f>
        <v>0.50276243093922657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20.111111111111111</v>
      </c>
      <c r="W31" s="250" t="s">
        <v>257</v>
      </c>
      <c r="X31" s="248"/>
      <c r="Y31" s="248"/>
      <c r="Z31" s="249"/>
      <c r="AA31" s="251">
        <f>IF(SUM($AF5:$AG5),$AG5/SUM($AF5:$AG5),"-")</f>
        <v>6.8181818181818177E-2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20.111111111111111</v>
      </c>
      <c r="W32" s="250" t="s">
        <v>258</v>
      </c>
      <c r="X32" s="248"/>
      <c r="Y32" s="248"/>
      <c r="Z32" s="249"/>
      <c r="AA32" s="251">
        <f>IF(SUM($AH5:$AI5),$AI5/SUM($AH5:$AI5),"-")</f>
        <v>0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20.111111111111111</v>
      </c>
      <c r="W33" s="247" t="s">
        <v>259</v>
      </c>
      <c r="X33" s="248"/>
      <c r="Y33" s="248"/>
      <c r="Z33" s="249"/>
      <c r="AA33" s="101">
        <f>SUMPRODUCT((D5:D34=0)*(D5:D34&lt;&gt;"")*(E5:E34&lt;&gt;"*"))</f>
        <v>2</v>
      </c>
      <c r="AB33" s="102">
        <f>SUMPRODUCT((D5:D34=0)*(D5:D34&lt;&gt;"")*(E5:E34&lt;&gt;"*")*(F5:F34=1))</f>
        <v>0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20.111111111111111</v>
      </c>
      <c r="W34" s="247" t="s">
        <v>260</v>
      </c>
      <c r="X34" s="248"/>
      <c r="Y34" s="248"/>
      <c r="Z34" s="249"/>
      <c r="AA34" s="101">
        <f>SUM(P5:P34)</f>
        <v>2</v>
      </c>
      <c r="AB34" s="102">
        <f>SUM(Q5:Q34)</f>
        <v>13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U46" sqref="U46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110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35</v>
      </c>
      <c r="D1" s="284"/>
      <c r="E1" s="284"/>
      <c r="F1" s="284"/>
      <c r="G1" s="284"/>
      <c r="H1" s="284"/>
      <c r="I1" s="284"/>
      <c r="K1" s="284"/>
      <c r="L1" s="284"/>
      <c r="M1" s="284"/>
      <c r="N1" s="284"/>
      <c r="O1" s="110"/>
      <c r="P1" s="110"/>
      <c r="Q1" s="110"/>
      <c r="R1" s="110"/>
      <c r="S1" s="284"/>
      <c r="T1" s="284"/>
      <c r="U1" s="284"/>
      <c r="V1" s="28"/>
      <c r="W1" s="28"/>
      <c r="X1" s="28"/>
      <c r="Y1" s="28"/>
      <c r="Z1" s="110"/>
    </row>
    <row r="2" spans="1:39" x14ac:dyDescent="0.2">
      <c r="A2" s="30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3"/>
      <c r="P2" s="33"/>
      <c r="Q2" s="33"/>
      <c r="R2" s="110"/>
      <c r="S2" s="87"/>
      <c r="T2" s="87"/>
      <c r="U2" s="87"/>
      <c r="V2" s="28"/>
      <c r="W2" s="35"/>
      <c r="X2" s="35"/>
      <c r="Y2" s="35"/>
      <c r="Z2" s="87"/>
      <c r="AA2" s="35"/>
      <c r="AB2" s="35"/>
      <c r="AC2" s="35"/>
      <c r="AD2" s="35"/>
      <c r="AE2" s="35"/>
      <c r="AF2" s="35"/>
      <c r="AG2" s="110"/>
      <c r="AH2" s="110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249</v>
      </c>
      <c r="B5" s="110"/>
      <c r="C5" s="53">
        <v>2</v>
      </c>
      <c r="D5" s="43">
        <v>45</v>
      </c>
      <c r="E5" s="54"/>
      <c r="F5" s="55">
        <v>36</v>
      </c>
      <c r="G5" s="56" t="s">
        <v>237</v>
      </c>
      <c r="H5" s="89">
        <v>9</v>
      </c>
      <c r="I5" s="58"/>
      <c r="K5" s="59">
        <v>7.1</v>
      </c>
      <c r="L5" s="58">
        <v>0</v>
      </c>
      <c r="M5" s="58">
        <v>43</v>
      </c>
      <c r="N5" s="58">
        <v>3</v>
      </c>
      <c r="O5" s="60"/>
      <c r="P5" s="61"/>
      <c r="Q5" s="61"/>
      <c r="R5" s="60"/>
      <c r="S5" s="58">
        <v>1</v>
      </c>
      <c r="T5" s="58"/>
      <c r="U5" s="58"/>
      <c r="V5" s="62">
        <f>SUM($D$5:$D5)/(COUNTA($D$5:$D5)-COUNTA($E$5:$E5))</f>
        <v>45</v>
      </c>
      <c r="W5" s="63">
        <f>COUNTA(A5:A34)</f>
        <v>1</v>
      </c>
      <c r="X5" s="63">
        <f>COUNTA(D5:D34)</f>
        <v>1</v>
      </c>
      <c r="Y5" s="63">
        <f>COUNTA(E5:E34)</f>
        <v>0</v>
      </c>
      <c r="Z5" s="64">
        <f>IF(X5=0,"-",SUM(D5:D34))</f>
        <v>45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45(36)</v>
      </c>
      <c r="AB5" s="283"/>
      <c r="AC5" s="273">
        <f>IF($X5-$Y5,$Z5/($X5-$Y5),"-")</f>
        <v>45</v>
      </c>
      <c r="AD5" s="274"/>
      <c r="AE5" s="65">
        <f>IF(SUM($F$5:$F$43),($Z5/(SUM($F$5:$F$43))*100),"-")</f>
        <v>125</v>
      </c>
      <c r="AF5" s="63">
        <f>SUM(H5:H34)</f>
        <v>9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45</v>
      </c>
    </row>
    <row r="6" spans="1:39" x14ac:dyDescent="0.2">
      <c r="A6" s="52"/>
      <c r="B6" s="67"/>
      <c r="C6" s="53"/>
      <c r="D6" s="43"/>
      <c r="E6" s="54"/>
      <c r="F6" s="55"/>
      <c r="G6" s="56"/>
      <c r="H6" s="58"/>
      <c r="I6" s="58"/>
      <c r="K6" s="70"/>
      <c r="L6" s="58"/>
      <c r="M6" s="58"/>
      <c r="N6" s="58"/>
      <c r="O6" s="60"/>
      <c r="P6" s="61"/>
      <c r="Q6" s="61"/>
      <c r="R6" s="60"/>
      <c r="S6" s="58"/>
      <c r="T6" s="58"/>
      <c r="U6" s="58"/>
      <c r="V6" s="69">
        <f>SUM($D$5:$D6)/(COUNTA($D$5:$D6)-COUNTA($E$5:$E6))</f>
        <v>45</v>
      </c>
      <c r="Z6" s="87"/>
      <c r="AK6" s="66" t="s">
        <v>222</v>
      </c>
      <c r="AL6" s="59" t="str">
        <f t="shared" ref="AL6:AL14" si="0">IF(COUNTIF($C$5:$C$34,$AK6)=0,"-",COUNTIF($C$5:$C$34,$AK6))</f>
        <v>-</v>
      </c>
      <c r="AM6" s="51" t="str">
        <f t="shared" ref="AM6:AM14" si="1"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/>
      <c r="B7" s="67"/>
      <c r="C7" s="53"/>
      <c r="D7" s="43"/>
      <c r="E7" s="54"/>
      <c r="F7" s="55"/>
      <c r="G7" s="58"/>
      <c r="H7" s="58"/>
      <c r="I7" s="58"/>
      <c r="K7" s="70"/>
      <c r="L7" s="58"/>
      <c r="M7" s="58"/>
      <c r="N7" s="58"/>
      <c r="O7" s="60"/>
      <c r="P7" s="61"/>
      <c r="Q7" s="61"/>
      <c r="R7" s="60"/>
      <c r="S7" s="58"/>
      <c r="T7" s="58"/>
      <c r="U7" s="58"/>
      <c r="V7" s="62">
        <f>SUM($D$5:$D7)/(COUNTA($D$5:$D7)-COUNTA($E$5:$E7))</f>
        <v>45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si="0"/>
        <v>-</v>
      </c>
      <c r="AM7" s="51" t="str">
        <f t="shared" si="1"/>
        <v>-</v>
      </c>
    </row>
    <row r="8" spans="1:39" x14ac:dyDescent="0.2">
      <c r="A8" s="52"/>
      <c r="B8" s="67"/>
      <c r="C8" s="53"/>
      <c r="D8" s="43"/>
      <c r="E8" s="54"/>
      <c r="F8" s="55"/>
      <c r="G8" s="56"/>
      <c r="H8" s="58"/>
      <c r="I8" s="58"/>
      <c r="K8" s="70"/>
      <c r="L8" s="58"/>
      <c r="M8" s="58"/>
      <c r="N8" s="70"/>
      <c r="O8" s="72"/>
      <c r="P8" s="73"/>
      <c r="Q8" s="73"/>
      <c r="R8" s="60"/>
      <c r="S8" s="58"/>
      <c r="T8" s="58"/>
      <c r="U8" s="58"/>
      <c r="V8" s="62">
        <f>SUM($D$5:$D8)/(COUNTA($D$5:$D8)-COUNTA($E$5:$E8))</f>
        <v>45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/>
      <c r="B9" s="75"/>
      <c r="C9" s="76"/>
      <c r="D9" s="77"/>
      <c r="E9" s="54"/>
      <c r="F9" s="55"/>
      <c r="G9" s="56"/>
      <c r="H9" s="58"/>
      <c r="I9" s="58"/>
      <c r="K9" s="70"/>
      <c r="L9" s="58"/>
      <c r="M9" s="58"/>
      <c r="N9" s="58"/>
      <c r="O9" s="60"/>
      <c r="P9" s="61"/>
      <c r="Q9" s="61"/>
      <c r="R9" s="60"/>
      <c r="S9" s="58"/>
      <c r="T9" s="58"/>
      <c r="U9" s="58"/>
      <c r="V9" s="62">
        <f>SUM($D$5:$D9)/(COUNTA($D$5:$D9)-COUNTA($E$5:$E9))</f>
        <v>45</v>
      </c>
      <c r="W9" s="78">
        <f t="array" ref="W9">IF(SUM(K5:K34)=0,"-",SUM(INT(K5:K34))+INT(ROUND(SUM(K5:K34-INT(K5:K34)),1)/0.6)+MOD(ROUND(SUM(K5:K34-INT(K5:K34)),1),0.6))</f>
        <v>7.1</v>
      </c>
      <c r="X9" s="79">
        <f>IF($W$9="-","-",SUM(L5:L34))</f>
        <v>0</v>
      </c>
      <c r="Y9" s="79">
        <f>IF($W$9="-","-",SUM(M5:M34))</f>
        <v>43</v>
      </c>
      <c r="Z9" s="64">
        <f>IF($W$9="-","-",SUM(N5:N34))</f>
        <v>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3/43(7.1)</v>
      </c>
      <c r="AB9" s="272"/>
      <c r="AC9" s="273">
        <f>IF($Z$9="-","-",IF($Z$9=0,"-",$Y$9/$Z$9))</f>
        <v>14.333333333333334</v>
      </c>
      <c r="AD9" s="274"/>
      <c r="AE9" s="80">
        <f>IF(ISERROR(ROUND((INT(W9)*6+((W9-INT(W9))*10))/Z9,2)),"-",ROUND((INT(W9)*6+((W9-INT(W9))*10))/Z9,2))</f>
        <v>14.33</v>
      </c>
      <c r="AF9" s="81">
        <f>IF(ISERROR(ROUND(Y9/(INT(W9)*6+((W9-INT(W9))*10))*6,2)),"-",ROUND(Y9/(INT(W9)*6+((W9-INT(W9))*10))*6,2))</f>
        <v>6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/>
      <c r="B10" s="67"/>
      <c r="C10" s="53"/>
      <c r="D10" s="77"/>
      <c r="E10" s="54"/>
      <c r="F10" s="55"/>
      <c r="G10" s="56"/>
      <c r="H10" s="58"/>
      <c r="I10" s="58"/>
      <c r="K10" s="70"/>
      <c r="L10" s="58"/>
      <c r="M10" s="58"/>
      <c r="N10" s="58"/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45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/>
      <c r="B11" s="67"/>
      <c r="C11" s="53"/>
      <c r="D11" s="77"/>
      <c r="E11" s="54"/>
      <c r="F11" s="61"/>
      <c r="G11" s="89"/>
      <c r="H11" s="58"/>
      <c r="I11" s="58"/>
      <c r="K11" s="70"/>
      <c r="L11" s="58"/>
      <c r="M11" s="58"/>
      <c r="N11" s="58"/>
      <c r="O11" s="60"/>
      <c r="P11" s="61"/>
      <c r="Q11" s="61"/>
      <c r="R11" s="60"/>
      <c r="S11" s="58"/>
      <c r="T11" s="58"/>
      <c r="U11" s="58"/>
      <c r="V11" s="62">
        <f>SUM($D$5:$D11)/(COUNTA($D$5:$D11)-COUNTA($E$5:$E11))</f>
        <v>45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/>
      <c r="B12" s="67"/>
      <c r="C12" s="53"/>
      <c r="D12" s="77"/>
      <c r="E12" s="54"/>
      <c r="F12" s="55"/>
      <c r="G12" s="56"/>
      <c r="H12" s="58"/>
      <c r="I12" s="58"/>
      <c r="K12" s="70"/>
      <c r="L12" s="58"/>
      <c r="M12" s="58"/>
      <c r="N12" s="58"/>
      <c r="O12" s="60"/>
      <c r="P12" s="61"/>
      <c r="Q12" s="61"/>
      <c r="R12" s="60"/>
      <c r="S12" s="58"/>
      <c r="T12" s="58"/>
      <c r="U12" s="58"/>
      <c r="V12" s="62">
        <f>SUM($D$5:$D12)/(COUNTA($D$5:$D12)-COUNTA($E$5:$E12))</f>
        <v>45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 t="str">
        <f t="shared" si="0"/>
        <v>-</v>
      </c>
      <c r="AM12" s="51" t="str">
        <f t="shared" si="1"/>
        <v>-</v>
      </c>
    </row>
    <row r="13" spans="1:39" x14ac:dyDescent="0.2">
      <c r="A13" s="52"/>
      <c r="B13" s="67"/>
      <c r="C13" s="53"/>
      <c r="D13" s="77"/>
      <c r="E13" s="54"/>
      <c r="F13" s="55"/>
      <c r="G13" s="56"/>
      <c r="H13" s="58"/>
      <c r="I13" s="58"/>
      <c r="K13" s="70"/>
      <c r="L13" s="58"/>
      <c r="M13" s="58"/>
      <c r="N13" s="58"/>
      <c r="O13" s="60"/>
      <c r="P13" s="61"/>
      <c r="Q13" s="61"/>
      <c r="R13" s="60"/>
      <c r="S13" s="58"/>
      <c r="T13" s="58"/>
      <c r="U13" s="58"/>
      <c r="V13" s="62">
        <f>SUM($D$5:$D13)/(COUNTA($D$5:$D13)-COUNTA($E$5:$E13))</f>
        <v>45</v>
      </c>
      <c r="W13" s="63">
        <f>SUM(S5:S34)</f>
        <v>1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 t="str">
        <f t="shared" si="0"/>
        <v>-</v>
      </c>
      <c r="AM13" s="51" t="str">
        <f t="shared" si="1"/>
        <v>-</v>
      </c>
    </row>
    <row r="14" spans="1:39" x14ac:dyDescent="0.2">
      <c r="A14" s="52"/>
      <c r="B14" s="75"/>
      <c r="C14" s="76"/>
      <c r="D14" s="43"/>
      <c r="E14" s="54"/>
      <c r="F14" s="55"/>
      <c r="G14" s="58"/>
      <c r="H14" s="58"/>
      <c r="I14" s="58"/>
      <c r="K14" s="70"/>
      <c r="L14" s="58"/>
      <c r="M14" s="58"/>
      <c r="N14" s="58"/>
      <c r="O14" s="60"/>
      <c r="P14" s="61"/>
      <c r="Q14" s="61"/>
      <c r="R14" s="60"/>
      <c r="S14" s="58"/>
      <c r="T14" s="58"/>
      <c r="U14" s="58"/>
      <c r="V14" s="69">
        <f>SUM($D$5:$D14)/(COUNTA($D$5:$D14)-COUNTA($E$5:$E14))</f>
        <v>45</v>
      </c>
      <c r="AK14" s="66" t="s">
        <v>242</v>
      </c>
      <c r="AL14" s="59" t="str">
        <f t="shared" si="0"/>
        <v>-</v>
      </c>
      <c r="AM14" s="51" t="str">
        <f t="shared" si="1"/>
        <v>-</v>
      </c>
    </row>
    <row r="15" spans="1:39" x14ac:dyDescent="0.2">
      <c r="A15" s="52"/>
      <c r="B15" s="75"/>
      <c r="C15" s="76"/>
      <c r="D15" s="77"/>
      <c r="E15" s="54"/>
      <c r="F15" s="55"/>
      <c r="G15" s="56"/>
      <c r="H15" s="58"/>
      <c r="I15" s="58"/>
      <c r="K15" s="70"/>
      <c r="L15" s="58"/>
      <c r="M15" s="58"/>
      <c r="N15" s="58"/>
      <c r="O15" s="60"/>
      <c r="P15" s="61"/>
      <c r="Q15" s="61"/>
      <c r="R15" s="60"/>
      <c r="S15" s="58"/>
      <c r="T15" s="58"/>
      <c r="U15" s="58"/>
      <c r="V15" s="62">
        <f>SUM($D$5:$D15)/(COUNTA($D$5:$D15)-COUNTA($E$5:$E15))</f>
        <v>45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/>
      <c r="B16" s="75"/>
      <c r="C16" s="76"/>
      <c r="D16" s="77"/>
      <c r="E16" s="54"/>
      <c r="F16" s="55"/>
      <c r="G16" s="56"/>
      <c r="H16" s="58"/>
      <c r="I16" s="58"/>
      <c r="K16" s="70"/>
      <c r="L16" s="58"/>
      <c r="M16" s="58"/>
      <c r="N16" s="58"/>
      <c r="O16" s="60"/>
      <c r="P16" s="61"/>
      <c r="Q16" s="61"/>
      <c r="R16" s="60"/>
      <c r="S16" s="58"/>
      <c r="T16" s="58"/>
      <c r="U16" s="58"/>
      <c r="V16" s="62">
        <f>SUM($D$5:$D16)/(COUNTA($D$5:$D16)-COUNTA($E$5:$E16))</f>
        <v>45</v>
      </c>
      <c r="W16" s="275" t="s">
        <v>228</v>
      </c>
      <c r="X16" s="276"/>
      <c r="Y16" s="277"/>
      <c r="Z16" s="88">
        <f t="shared" ref="Z16:Z25" si="2">COUNTIF($G$5:$G$34,W16)</f>
        <v>0</v>
      </c>
      <c r="AA16" s="256">
        <f t="shared" ref="AA16:AA25" si="3">$Z16/MAX(1,$X$5)</f>
        <v>0</v>
      </c>
      <c r="AB16" s="257"/>
    </row>
    <row r="17" spans="1:34" x14ac:dyDescent="0.2">
      <c r="A17" s="52"/>
      <c r="B17" s="75"/>
      <c r="C17" s="76"/>
      <c r="D17" s="77"/>
      <c r="E17" s="54"/>
      <c r="F17" s="55"/>
      <c r="G17" s="56"/>
      <c r="H17" s="58"/>
      <c r="I17" s="58"/>
      <c r="K17" s="70"/>
      <c r="L17" s="58"/>
      <c r="M17" s="58"/>
      <c r="N17" s="58"/>
      <c r="O17" s="60"/>
      <c r="P17" s="61"/>
      <c r="Q17" s="61"/>
      <c r="R17" s="60"/>
      <c r="S17" s="58"/>
      <c r="T17" s="58"/>
      <c r="U17" s="58"/>
      <c r="V17" s="62">
        <f>SUM($D$5:$D17)/(COUNTA($D$5:$D17)-COUNTA($E$5:$E17))</f>
        <v>45</v>
      </c>
      <c r="W17" s="278" t="s">
        <v>219</v>
      </c>
      <c r="X17" s="279"/>
      <c r="Y17" s="280"/>
      <c r="Z17" s="88">
        <f t="shared" si="2"/>
        <v>0</v>
      </c>
      <c r="AA17" s="256">
        <f t="shared" si="3"/>
        <v>0</v>
      </c>
      <c r="AB17" s="257"/>
      <c r="AG17" s="24"/>
      <c r="AH17" s="24"/>
    </row>
    <row r="18" spans="1:34" x14ac:dyDescent="0.2">
      <c r="A18" s="52"/>
      <c r="B18" s="75"/>
      <c r="C18" s="76"/>
      <c r="D18" s="77"/>
      <c r="E18" s="54"/>
      <c r="F18" s="55"/>
      <c r="G18" s="56"/>
      <c r="H18" s="58"/>
      <c r="I18" s="58"/>
      <c r="K18" s="70"/>
      <c r="L18" s="58"/>
      <c r="M18" s="58"/>
      <c r="N18" s="58"/>
      <c r="O18" s="60"/>
      <c r="P18" s="61"/>
      <c r="Q18" s="61"/>
      <c r="R18" s="60"/>
      <c r="S18" s="58"/>
      <c r="T18" s="58"/>
      <c r="U18" s="58"/>
      <c r="V18" s="62">
        <f>SUM($D$5:$D18)/(COUNTA($D$5:$D18)-COUNTA($E$5:$E18))</f>
        <v>45</v>
      </c>
      <c r="W18" s="253" t="s">
        <v>224</v>
      </c>
      <c r="X18" s="254"/>
      <c r="Y18" s="255"/>
      <c r="Z18" s="88">
        <f t="shared" si="2"/>
        <v>0</v>
      </c>
      <c r="AA18" s="256">
        <f t="shared" si="3"/>
        <v>0</v>
      </c>
      <c r="AB18" s="257"/>
      <c r="AG18" s="24"/>
      <c r="AH18" s="24"/>
    </row>
    <row r="19" spans="1:34" x14ac:dyDescent="0.2">
      <c r="A19" s="52"/>
      <c r="B19" s="75"/>
      <c r="C19" s="76"/>
      <c r="D19" s="43"/>
      <c r="E19" s="54"/>
      <c r="F19" s="55"/>
      <c r="G19" s="58"/>
      <c r="H19" s="58"/>
      <c r="I19" s="58"/>
      <c r="K19" s="70"/>
      <c r="L19" s="58"/>
      <c r="M19" s="58"/>
      <c r="N19" s="58"/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45</v>
      </c>
      <c r="W19" s="253" t="s">
        <v>248</v>
      </c>
      <c r="X19" s="254"/>
      <c r="Y19" s="255"/>
      <c r="Z19" s="88">
        <f t="shared" si="2"/>
        <v>0</v>
      </c>
      <c r="AA19" s="256">
        <f t="shared" si="3"/>
        <v>0</v>
      </c>
      <c r="AB19" s="257"/>
      <c r="AG19" s="24"/>
      <c r="AH19" s="24"/>
    </row>
    <row r="20" spans="1:34" x14ac:dyDescent="0.2">
      <c r="A20" s="52"/>
      <c r="B20" s="110"/>
      <c r="C20" s="53"/>
      <c r="D20" s="43"/>
      <c r="E20" s="54"/>
      <c r="F20" s="55"/>
      <c r="G20" s="56"/>
      <c r="H20" s="89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45</v>
      </c>
      <c r="W20" s="253" t="s">
        <v>237</v>
      </c>
      <c r="X20" s="254"/>
      <c r="Y20" s="255"/>
      <c r="Z20" s="88">
        <f t="shared" si="2"/>
        <v>1</v>
      </c>
      <c r="AA20" s="256">
        <f t="shared" si="3"/>
        <v>1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45</v>
      </c>
      <c r="W21" s="253" t="s">
        <v>241</v>
      </c>
      <c r="X21" s="254"/>
      <c r="Y21" s="255"/>
      <c r="Z21" s="88">
        <f t="shared" si="2"/>
        <v>0</v>
      </c>
      <c r="AA21" s="256">
        <f t="shared" si="3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45</v>
      </c>
      <c r="W22" s="253" t="s">
        <v>246</v>
      </c>
      <c r="X22" s="254"/>
      <c r="Y22" s="255"/>
      <c r="Z22" s="88">
        <f t="shared" si="2"/>
        <v>0</v>
      </c>
      <c r="AA22" s="256">
        <f t="shared" si="3"/>
        <v>0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45</v>
      </c>
      <c r="W23" s="253" t="s">
        <v>250</v>
      </c>
      <c r="X23" s="254"/>
      <c r="Y23" s="255"/>
      <c r="Z23" s="88">
        <f t="shared" si="2"/>
        <v>0</v>
      </c>
      <c r="AA23" s="256">
        <f t="shared" si="3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45</v>
      </c>
      <c r="W24" s="253" t="s">
        <v>251</v>
      </c>
      <c r="X24" s="266"/>
      <c r="Y24" s="267"/>
      <c r="Z24" s="88">
        <f t="shared" si="2"/>
        <v>0</v>
      </c>
      <c r="AA24" s="256">
        <f t="shared" si="3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45</v>
      </c>
      <c r="W25" s="253" t="s">
        <v>252</v>
      </c>
      <c r="X25" s="254"/>
      <c r="Y25" s="255"/>
      <c r="Z25" s="88">
        <f t="shared" si="2"/>
        <v>0</v>
      </c>
      <c r="AA25" s="256">
        <f t="shared" si="3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45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45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45</v>
      </c>
      <c r="W28" s="94" t="s">
        <v>254</v>
      </c>
      <c r="X28" s="95"/>
      <c r="Y28" s="95"/>
      <c r="Z28" s="96"/>
      <c r="AA28" s="261">
        <f>IF(W5=0,"-",$W$13/$W$5)</f>
        <v>1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45</v>
      </c>
      <c r="W29" s="99" t="s">
        <v>255</v>
      </c>
      <c r="X29" s="100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45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45</v>
      </c>
      <c r="W30" s="250" t="s">
        <v>256</v>
      </c>
      <c r="X30" s="248"/>
      <c r="Y30" s="248"/>
      <c r="Z30" s="249"/>
      <c r="AA30" s="251">
        <f>IF($Z$5="-","-",IF($Z$5=0,"-",($AF$5*4+$AG$5*6)/$Z$5))</f>
        <v>0.8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45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45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34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P33" s="61"/>
      <c r="Q33" s="61"/>
      <c r="S33" s="91"/>
      <c r="T33" s="91"/>
      <c r="U33" s="91"/>
      <c r="V33" s="62">
        <f>SUM($D$5:$D33)/(COUNTA($D$5:$D33)-COUNTA($E$5:$E33))</f>
        <v>45</v>
      </c>
      <c r="W33" s="247" t="s">
        <v>259</v>
      </c>
      <c r="X33" s="248"/>
      <c r="Y33" s="248"/>
      <c r="Z33" s="249"/>
      <c r="AA33" s="101">
        <f>SUMPRODUCT((D5:D34=0)*(D5:D34&lt;&gt;"")*(E5:E34&lt;&gt;"*"))</f>
        <v>0</v>
      </c>
      <c r="AB33" s="102">
        <f>SUMPRODUCT((D5:D34=0)*(D5:D34&lt;&gt;"")*(E5:E34&lt;&gt;"*")*(F5:F34=1))</f>
        <v>0</v>
      </c>
      <c r="AG33" s="24"/>
      <c r="AH33" s="24"/>
    </row>
    <row r="34" spans="1:34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P34" s="61"/>
      <c r="Q34" s="61"/>
      <c r="S34" s="91"/>
      <c r="T34" s="91"/>
      <c r="U34" s="91"/>
      <c r="V34" s="62">
        <f>SUM($D$5:$D34)/(COUNTA($D$5:$D34)-COUNTA($E$5:$E34))</f>
        <v>45</v>
      </c>
      <c r="W34" s="247" t="s">
        <v>260</v>
      </c>
      <c r="X34" s="248"/>
      <c r="Y34" s="248"/>
      <c r="Z34" s="249"/>
      <c r="AA34" s="101">
        <f>SUM(P5:P34)</f>
        <v>0</v>
      </c>
      <c r="AB34" s="102">
        <f>SUM(Q5:Q34)</f>
        <v>0</v>
      </c>
      <c r="AG34" s="24"/>
      <c r="AH34" s="24"/>
    </row>
    <row r="35" spans="1:34" x14ac:dyDescent="0.2">
      <c r="A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W35" s="103"/>
      <c r="X35" s="103"/>
      <c r="Y35" s="103"/>
      <c r="Z35" s="104"/>
      <c r="AA35" s="105"/>
      <c r="AB35" s="105"/>
      <c r="AG35" s="24"/>
      <c r="AH35" s="24"/>
    </row>
    <row r="36" spans="1:34" x14ac:dyDescent="0.2">
      <c r="W36" s="26"/>
      <c r="X36" s="107"/>
      <c r="Y36" s="107"/>
      <c r="Z36" s="108"/>
      <c r="AA36" s="109"/>
      <c r="AB36" s="109"/>
    </row>
    <row r="37" spans="1:34" x14ac:dyDescent="0.2">
      <c r="W37" s="26"/>
      <c r="X37" s="26"/>
      <c r="Y37" s="26"/>
      <c r="Z37" s="108"/>
      <c r="AA37" s="109"/>
      <c r="AB37" s="109"/>
    </row>
  </sheetData>
  <mergeCells count="51">
    <mergeCell ref="D1:I1"/>
    <mergeCell ref="K1:N1"/>
    <mergeCell ref="S1:U1"/>
    <mergeCell ref="C3:I3"/>
    <mergeCell ref="K3:Q3"/>
    <mergeCell ref="S3:U3"/>
    <mergeCell ref="AK3:AM3"/>
    <mergeCell ref="W7:AG7"/>
    <mergeCell ref="W11:Y11"/>
    <mergeCell ref="W16:Y16"/>
    <mergeCell ref="AA8:AB8"/>
    <mergeCell ref="AA4:AB4"/>
    <mergeCell ref="AA5:AB5"/>
    <mergeCell ref="AA9:AB9"/>
    <mergeCell ref="AC9:AD9"/>
    <mergeCell ref="AC8:AD8"/>
    <mergeCell ref="AC5:AD5"/>
    <mergeCell ref="AC4:AD4"/>
    <mergeCell ref="W3:AI3"/>
    <mergeCell ref="W15:AB15"/>
    <mergeCell ref="AA16:AB16"/>
    <mergeCell ref="AA30:AB30"/>
    <mergeCell ref="AA18:AB18"/>
    <mergeCell ref="AA17:AB17"/>
    <mergeCell ref="W17:Y17"/>
    <mergeCell ref="W18:Y18"/>
    <mergeCell ref="AA25:AB25"/>
    <mergeCell ref="W33:Z33"/>
    <mergeCell ref="W34:Z34"/>
    <mergeCell ref="W23:Y23"/>
    <mergeCell ref="W24:Y24"/>
    <mergeCell ref="W25:Y25"/>
    <mergeCell ref="Y29:Z29"/>
    <mergeCell ref="W30:Z30"/>
    <mergeCell ref="W27:AB27"/>
    <mergeCell ref="AA29:AB29"/>
    <mergeCell ref="AA32:AB32"/>
    <mergeCell ref="AA24:AB24"/>
    <mergeCell ref="W31:Z31"/>
    <mergeCell ref="AA28:AB28"/>
    <mergeCell ref="W32:Z32"/>
    <mergeCell ref="AA31:AB31"/>
    <mergeCell ref="W19:Y19"/>
    <mergeCell ref="W20:Y20"/>
    <mergeCell ref="AA23:AB23"/>
    <mergeCell ref="AA22:AB22"/>
    <mergeCell ref="AA21:AB21"/>
    <mergeCell ref="W21:Y21"/>
    <mergeCell ref="W22:Y22"/>
    <mergeCell ref="AA20:AB20"/>
    <mergeCell ref="AA19:AB19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showRowColHeaders="0" workbookViewId="0">
      <selection activeCell="A12" sqref="A12"/>
    </sheetView>
  </sheetViews>
  <sheetFormatPr defaultRowHeight="12.75" x14ac:dyDescent="0.2"/>
  <cols>
    <col min="1" max="1" width="32.140625" style="23" customWidth="1"/>
    <col min="2" max="2" width="2.85546875" style="24" customWidth="1"/>
    <col min="3" max="3" width="3.5703125" style="25" customWidth="1"/>
    <col min="4" max="4" width="5.140625" style="106" customWidth="1"/>
    <col min="5" max="5" width="1.140625" style="29" customWidth="1"/>
    <col min="6" max="6" width="4" style="29" customWidth="1"/>
    <col min="7" max="7" width="14.85546875" style="29" customWidth="1"/>
    <col min="8" max="8" width="2.7109375" style="29" customWidth="1"/>
    <col min="9" max="9" width="2.5703125" style="29" customWidth="1"/>
    <col min="10" max="10" width="2.85546875" style="27" customWidth="1"/>
    <col min="11" max="11" width="5" style="68" customWidth="1"/>
    <col min="12" max="14" width="5" style="29" customWidth="1"/>
    <col min="15" max="15" width="0.7109375" style="29" customWidth="1"/>
    <col min="16" max="18" width="2.85546875" style="29" customWidth="1"/>
    <col min="19" max="21" width="4.5703125" style="29" customWidth="1"/>
    <col min="22" max="22" width="2.85546875" style="24" customWidth="1"/>
    <col min="23" max="25" width="5.7109375" style="24" customWidth="1"/>
    <col min="26" max="26" width="5.7109375" style="29" customWidth="1"/>
    <col min="27" max="28" width="4.140625" style="24" customWidth="1"/>
    <col min="29" max="30" width="3.42578125" style="24" customWidth="1"/>
    <col min="31" max="31" width="6.5703125" style="24" customWidth="1"/>
    <col min="32" max="32" width="5.7109375" style="24" customWidth="1"/>
    <col min="33" max="34" width="5.7109375" style="29" customWidth="1"/>
    <col min="35" max="35" width="5.7109375" style="24" customWidth="1"/>
    <col min="36" max="36" width="2.85546875" style="24" customWidth="1"/>
    <col min="37" max="38" width="5.7109375" style="24" customWidth="1"/>
    <col min="39" max="39" width="6.85546875" style="24" customWidth="1"/>
    <col min="40" max="16384" width="9.140625" style="24"/>
  </cols>
  <sheetData>
    <row r="1" spans="1:39" x14ac:dyDescent="0.2">
      <c r="A1" s="23" t="s">
        <v>38</v>
      </c>
      <c r="D1" s="26"/>
      <c r="E1" s="26"/>
      <c r="F1" s="26"/>
      <c r="G1" s="26"/>
      <c r="H1" s="26"/>
      <c r="I1" s="26"/>
      <c r="K1" s="26"/>
      <c r="L1" s="26"/>
      <c r="M1" s="26"/>
      <c r="N1" s="26"/>
      <c r="O1" s="27"/>
      <c r="P1" s="27"/>
      <c r="Q1" s="27"/>
      <c r="R1" s="27"/>
      <c r="S1" s="26"/>
      <c r="T1" s="26"/>
      <c r="U1" s="26"/>
      <c r="V1" s="28"/>
      <c r="W1" s="28"/>
      <c r="X1" s="28"/>
      <c r="Y1" s="28"/>
      <c r="Z1" s="27"/>
    </row>
    <row r="2" spans="1:39" x14ac:dyDescent="0.2">
      <c r="A2" s="30" t="s">
        <v>207</v>
      </c>
      <c r="B2" s="31"/>
      <c r="C2" s="31"/>
      <c r="D2" s="32"/>
      <c r="E2" s="32"/>
      <c r="F2" s="32"/>
      <c r="G2" s="32"/>
      <c r="H2" s="32"/>
      <c r="I2" s="32"/>
      <c r="J2" s="31"/>
      <c r="K2" s="31"/>
      <c r="L2" s="31"/>
      <c r="M2" s="31"/>
      <c r="N2" s="31"/>
      <c r="O2" s="33"/>
      <c r="P2" s="33"/>
      <c r="Q2" s="33"/>
      <c r="R2" s="27"/>
      <c r="S2" s="34"/>
      <c r="T2" s="34"/>
      <c r="U2" s="34"/>
      <c r="V2" s="28"/>
      <c r="W2" s="35"/>
      <c r="X2" s="35"/>
      <c r="Y2" s="35"/>
      <c r="Z2" s="34"/>
      <c r="AA2" s="35"/>
      <c r="AB2" s="35"/>
      <c r="AC2" s="35"/>
      <c r="AD2" s="35"/>
      <c r="AE2" s="35"/>
      <c r="AF2" s="35"/>
      <c r="AG2" s="27"/>
      <c r="AH2" s="27"/>
      <c r="AI2" s="28"/>
      <c r="AJ2" s="28"/>
    </row>
    <row r="3" spans="1:39" x14ac:dyDescent="0.2">
      <c r="B3" s="36"/>
      <c r="C3" s="269" t="s">
        <v>157</v>
      </c>
      <c r="D3" s="285"/>
      <c r="E3" s="285"/>
      <c r="F3" s="285"/>
      <c r="G3" s="285"/>
      <c r="H3" s="285"/>
      <c r="I3" s="270"/>
      <c r="J3" s="37"/>
      <c r="K3" s="269" t="s">
        <v>208</v>
      </c>
      <c r="L3" s="285"/>
      <c r="M3" s="285"/>
      <c r="N3" s="285"/>
      <c r="O3" s="285"/>
      <c r="P3" s="285"/>
      <c r="Q3" s="270"/>
      <c r="R3" s="38"/>
      <c r="S3" s="286" t="s">
        <v>165</v>
      </c>
      <c r="T3" s="287"/>
      <c r="U3" s="288"/>
      <c r="V3" s="39"/>
      <c r="W3" s="281" t="s">
        <v>209</v>
      </c>
      <c r="X3" s="282"/>
      <c r="Y3" s="282"/>
      <c r="Z3" s="282"/>
      <c r="AA3" s="259"/>
      <c r="AB3" s="259"/>
      <c r="AC3" s="259"/>
      <c r="AD3" s="259"/>
      <c r="AE3" s="259"/>
      <c r="AF3" s="259"/>
      <c r="AG3" s="259"/>
      <c r="AH3" s="259"/>
      <c r="AI3" s="260"/>
      <c r="AK3" s="258" t="s">
        <v>210</v>
      </c>
      <c r="AL3" s="259"/>
      <c r="AM3" s="260"/>
    </row>
    <row r="4" spans="1:39" x14ac:dyDescent="0.2">
      <c r="A4" s="40" t="s">
        <v>211</v>
      </c>
      <c r="B4" s="41"/>
      <c r="C4" s="42" t="s">
        <v>212</v>
      </c>
      <c r="D4" s="43" t="s">
        <v>6</v>
      </c>
      <c r="E4" s="44" t="s">
        <v>213</v>
      </c>
      <c r="F4" s="44" t="s">
        <v>214</v>
      </c>
      <c r="G4" s="45" t="s">
        <v>215</v>
      </c>
      <c r="H4" s="45">
        <v>4</v>
      </c>
      <c r="I4" s="46">
        <v>6</v>
      </c>
      <c r="J4" s="37"/>
      <c r="K4" s="47" t="s">
        <v>216</v>
      </c>
      <c r="L4" s="37" t="s">
        <v>15</v>
      </c>
      <c r="M4" s="37" t="s">
        <v>16</v>
      </c>
      <c r="N4" s="37" t="s">
        <v>17</v>
      </c>
      <c r="O4" s="48"/>
      <c r="P4" s="49" t="s">
        <v>21</v>
      </c>
      <c r="Q4" s="49" t="s">
        <v>22</v>
      </c>
      <c r="R4" s="48"/>
      <c r="S4" s="45" t="s">
        <v>23</v>
      </c>
      <c r="T4" s="45" t="s">
        <v>24</v>
      </c>
      <c r="U4" s="45" t="s">
        <v>217</v>
      </c>
      <c r="W4" s="45" t="s">
        <v>15</v>
      </c>
      <c r="X4" s="45" t="s">
        <v>4</v>
      </c>
      <c r="Y4" s="45" t="s">
        <v>5</v>
      </c>
      <c r="Z4" s="45" t="s">
        <v>6</v>
      </c>
      <c r="AA4" s="269" t="s">
        <v>7</v>
      </c>
      <c r="AB4" s="270"/>
      <c r="AC4" s="269" t="s">
        <v>8</v>
      </c>
      <c r="AD4" s="270"/>
      <c r="AE4" s="45" t="s">
        <v>9</v>
      </c>
      <c r="AF4" s="45">
        <v>4</v>
      </c>
      <c r="AG4" s="45">
        <v>6</v>
      </c>
      <c r="AH4" s="50" t="s">
        <v>11</v>
      </c>
      <c r="AI4" s="50" t="s">
        <v>12</v>
      </c>
      <c r="AK4" s="45" t="s">
        <v>212</v>
      </c>
      <c r="AL4" s="45" t="s">
        <v>4</v>
      </c>
      <c r="AM4" s="51" t="s">
        <v>8</v>
      </c>
    </row>
    <row r="5" spans="1:39" x14ac:dyDescent="0.2">
      <c r="A5" s="52" t="s">
        <v>264</v>
      </c>
      <c r="B5" s="27"/>
      <c r="C5" s="53"/>
      <c r="D5" s="43"/>
      <c r="E5" s="54"/>
      <c r="F5" s="55"/>
      <c r="G5" s="56"/>
      <c r="H5" s="57"/>
      <c r="I5" s="58"/>
      <c r="K5" s="59">
        <v>6</v>
      </c>
      <c r="L5" s="58">
        <v>1</v>
      </c>
      <c r="M5" s="58">
        <v>29</v>
      </c>
      <c r="N5" s="58">
        <v>2</v>
      </c>
      <c r="O5" s="60"/>
      <c r="P5" s="61"/>
      <c r="Q5" s="61">
        <v>1</v>
      </c>
      <c r="R5" s="60"/>
      <c r="S5" s="58">
        <v>3</v>
      </c>
      <c r="T5" s="58"/>
      <c r="U5" s="58"/>
      <c r="V5" s="62" t="e">
        <f>SUM($D$5:$D5)/(COUNTA($D$5:$D5)-COUNTA($E$5:$E5))</f>
        <v>#DIV/0!</v>
      </c>
      <c r="W5" s="63">
        <f>COUNTA(A5:A34)</f>
        <v>15</v>
      </c>
      <c r="X5" s="63">
        <f>COUNTA(D5:D34)</f>
        <v>5</v>
      </c>
      <c r="Y5" s="63">
        <f>COUNTA(E5:E34)</f>
        <v>1</v>
      </c>
      <c r="Z5" s="64">
        <f>IF(X5=0,"-",SUM(D5:D34))</f>
        <v>38</v>
      </c>
      <c r="AA5" s="283" t="str">
        <f t="array" ref="AA5">IF(X5,(MAX(D5:D34)&amp;IF(SUM((D5:D34=MAX(D5:D34))*(E5:E34&lt;&gt;"")),"*","")&amp;"("&amp;MIN(IF(D5:D34&amp;E5:E34=MAX(D5:D34)&amp;IF(SUM((D5:D34=MAX(D5:D34))*(E5:E34&lt;&gt;"")),"*",""),F5:F34))&amp;")"),0)</f>
        <v>33(51)</v>
      </c>
      <c r="AB5" s="283"/>
      <c r="AC5" s="273">
        <f>IF($X5-$Y5,$Z5/($X5-$Y5),"-")</f>
        <v>9.5</v>
      </c>
      <c r="AD5" s="274"/>
      <c r="AE5" s="65">
        <f>IF(SUM($F$5:$F$43),($Z5/(SUM($F$5:$F$43))*100),"-")</f>
        <v>63.333333333333329</v>
      </c>
      <c r="AF5" s="63">
        <f>SUM(H5:H34)</f>
        <v>2</v>
      </c>
      <c r="AG5" s="63">
        <f>SUM(I5:I34)</f>
        <v>0</v>
      </c>
      <c r="AH5" s="63">
        <f>COUNTIF($D$5:$D$34,"&gt;=50")-$AI5</f>
        <v>0</v>
      </c>
      <c r="AI5" s="63">
        <f>COUNTIF(D5:D34,"&gt;=100")</f>
        <v>0</v>
      </c>
      <c r="AK5" s="66" t="s">
        <v>220</v>
      </c>
      <c r="AL5" s="59">
        <f>IF(SUM(COUNTIF($C$5:$C$34,{1,2}))=0,"-",SUM(COUNTIF($C$5:$C$34,{1,2})))</f>
        <v>1</v>
      </c>
      <c r="AM5" s="51">
        <f>IF(ISERROR(IF($AL5="-","-",SUM(SUMIF($C$5:$C$34,{1,2},$D$5:$D$34))/($AL5-SUMPRODUCT(($C$5:$C$34={1,2})*($E$5:$E$34="*"))))),"-",IF($AL5="-","-",SUM(SUMIF($C$5:$C$34,{1,2},$D$5:$D$34))/($AL5-SUMPRODUCT(($C$5:$C$34={1,2})*($E$5:$E$34="*")))))</f>
        <v>33</v>
      </c>
    </row>
    <row r="6" spans="1:39" x14ac:dyDescent="0.2">
      <c r="A6" s="52" t="s">
        <v>218</v>
      </c>
      <c r="B6" s="67"/>
      <c r="C6" s="53"/>
      <c r="D6" s="43"/>
      <c r="E6" s="54"/>
      <c r="F6" s="55"/>
      <c r="G6" s="56"/>
      <c r="H6" s="58"/>
      <c r="I6" s="58"/>
      <c r="K6" s="70">
        <v>8</v>
      </c>
      <c r="L6" s="58">
        <v>1</v>
      </c>
      <c r="M6" s="58">
        <v>12</v>
      </c>
      <c r="N6" s="58">
        <v>3</v>
      </c>
      <c r="O6" s="60"/>
      <c r="P6" s="61"/>
      <c r="Q6" s="61"/>
      <c r="R6" s="60"/>
      <c r="S6" s="58"/>
      <c r="T6" s="58"/>
      <c r="U6" s="58"/>
      <c r="V6" s="69" t="e">
        <f>SUM($D$5:$D6)/(COUNTA($D$5:$D6)-COUNTA($E$5:$E6))</f>
        <v>#DIV/0!</v>
      </c>
      <c r="Z6" s="34"/>
      <c r="AK6" s="66" t="s">
        <v>222</v>
      </c>
      <c r="AL6" s="59" t="str">
        <f>IF(COUNTIF($C$5:$C$34,$AK6)=0,"-",COUNTIF($C$5:$C$34,$AK6))</f>
        <v>-</v>
      </c>
      <c r="AM6" s="51" t="str">
        <f>IF(ISERROR(IF($AL6="-","-",SUMIF($C$5:$C$34,$AK6,$D$5:$D$34)/($AL6-SUMPRODUCT(($C$5:$C$34=0+$AK6)*($E$5:$E$34="*"))))),"-",IF($AL6="-","-",SUMIF($C$5:$C$34,$AK6,$D$5:$D$34)/($AL6-SUMPRODUCT(($C$5:$C$34=0+$AK6)*($E$5:$E$34="*")))))</f>
        <v>-</v>
      </c>
    </row>
    <row r="7" spans="1:39" x14ac:dyDescent="0.2">
      <c r="A7" s="52" t="s">
        <v>265</v>
      </c>
      <c r="B7" s="67"/>
      <c r="C7" s="53"/>
      <c r="D7" s="43"/>
      <c r="E7" s="54"/>
      <c r="F7" s="55"/>
      <c r="G7" s="58"/>
      <c r="H7" s="58"/>
      <c r="I7" s="58"/>
      <c r="K7" s="70">
        <v>2</v>
      </c>
      <c r="L7" s="58">
        <v>0</v>
      </c>
      <c r="M7" s="58">
        <v>19</v>
      </c>
      <c r="N7" s="58">
        <v>0</v>
      </c>
      <c r="O7" s="60"/>
      <c r="P7" s="61"/>
      <c r="Q7" s="61"/>
      <c r="R7" s="60"/>
      <c r="S7" s="58">
        <v>1</v>
      </c>
      <c r="T7" s="58"/>
      <c r="U7" s="58"/>
      <c r="V7" s="62" t="e">
        <f>SUM($D$5:$D7)/(COUNTA($D$5:$D7)-COUNTA($E$5:$E7))</f>
        <v>#DIV/0!</v>
      </c>
      <c r="W7" s="258" t="s">
        <v>225</v>
      </c>
      <c r="X7" s="259"/>
      <c r="Y7" s="259"/>
      <c r="Z7" s="259"/>
      <c r="AA7" s="268"/>
      <c r="AB7" s="268"/>
      <c r="AC7" s="259"/>
      <c r="AD7" s="259"/>
      <c r="AE7" s="259"/>
      <c r="AF7" s="259"/>
      <c r="AG7" s="260"/>
      <c r="AH7" s="71"/>
      <c r="AK7" s="66" t="s">
        <v>226</v>
      </c>
      <c r="AL7" s="59" t="str">
        <f t="shared" ref="AL7:AL14" si="0">IF(COUNTIF($C$5:$C$34,$AK7)=0,"-",COUNTIF($C$5:$C$34,$AK7))</f>
        <v>-</v>
      </c>
      <c r="AM7" s="51" t="str">
        <f t="shared" ref="AM7:AM14" si="1">IF(ISERROR(IF($AL7="-","-",SUMIF($C$5:$C$34,$AK7,$D$5:$D$34)/($AL7-SUMPRODUCT(($C$5:$C$34=0+$AK7)*($E$5:$E$34="*"))))),"-",IF($AL7="-","-",SUMIF($C$5:$C$34,$AK7,$D$5:$D$34)/($AL7-SUMPRODUCT(($C$5:$C$34=0+$AK7)*($E$5:$E$34="*")))))</f>
        <v>-</v>
      </c>
    </row>
    <row r="8" spans="1:39" x14ac:dyDescent="0.2">
      <c r="A8" s="52" t="s">
        <v>227</v>
      </c>
      <c r="B8" s="67"/>
      <c r="C8" s="53">
        <v>9</v>
      </c>
      <c r="D8" s="43">
        <v>0</v>
      </c>
      <c r="E8" s="54"/>
      <c r="F8" s="55">
        <v>0</v>
      </c>
      <c r="G8" s="56" t="s">
        <v>246</v>
      </c>
      <c r="H8" s="58"/>
      <c r="I8" s="58"/>
      <c r="K8" s="70">
        <v>3</v>
      </c>
      <c r="L8" s="58">
        <v>0</v>
      </c>
      <c r="M8" s="58">
        <v>15</v>
      </c>
      <c r="N8" s="70">
        <v>0</v>
      </c>
      <c r="O8" s="72"/>
      <c r="P8" s="73"/>
      <c r="Q8" s="73"/>
      <c r="R8" s="60"/>
      <c r="S8" s="58"/>
      <c r="T8" s="58"/>
      <c r="U8" s="58"/>
      <c r="V8" s="62">
        <f>SUM($D$5:$D8)/(COUNTA($D$5:$D8)-COUNTA($E$5:$E8))</f>
        <v>0</v>
      </c>
      <c r="W8" s="45" t="s">
        <v>216</v>
      </c>
      <c r="X8" s="45" t="s">
        <v>15</v>
      </c>
      <c r="Y8" s="45" t="s">
        <v>16</v>
      </c>
      <c r="Z8" s="46" t="s">
        <v>17</v>
      </c>
      <c r="AA8" s="269" t="s">
        <v>18</v>
      </c>
      <c r="AB8" s="270"/>
      <c r="AC8" s="269" t="s">
        <v>8</v>
      </c>
      <c r="AD8" s="270"/>
      <c r="AE8" s="45" t="s">
        <v>9</v>
      </c>
      <c r="AF8" s="45" t="s">
        <v>19</v>
      </c>
      <c r="AG8" s="46" t="s">
        <v>20</v>
      </c>
      <c r="AH8" s="74"/>
      <c r="AK8" s="66" t="s">
        <v>229</v>
      </c>
      <c r="AL8" s="59" t="str">
        <f t="shared" si="0"/>
        <v>-</v>
      </c>
      <c r="AM8" s="51" t="str">
        <f t="shared" si="1"/>
        <v>-</v>
      </c>
    </row>
    <row r="9" spans="1:39" x14ac:dyDescent="0.2">
      <c r="A9" s="52" t="s">
        <v>230</v>
      </c>
      <c r="B9" s="75"/>
      <c r="C9" s="76"/>
      <c r="D9" s="77"/>
      <c r="E9" s="54"/>
      <c r="F9" s="55"/>
      <c r="G9" s="56"/>
      <c r="H9" s="58"/>
      <c r="I9" s="58"/>
      <c r="K9" s="70">
        <v>7</v>
      </c>
      <c r="L9" s="58">
        <v>0</v>
      </c>
      <c r="M9" s="58">
        <v>44</v>
      </c>
      <c r="N9" s="58">
        <v>0</v>
      </c>
      <c r="O9" s="60"/>
      <c r="P9" s="61"/>
      <c r="Q9" s="61"/>
      <c r="R9" s="60"/>
      <c r="S9" s="58">
        <v>1</v>
      </c>
      <c r="T9" s="58"/>
      <c r="U9" s="58"/>
      <c r="V9" s="62">
        <f>SUM($D$5:$D9)/(COUNTA($D$5:$D9)-COUNTA($E$5:$E9))</f>
        <v>0</v>
      </c>
      <c r="W9" s="78">
        <f t="array" ref="W9">IF(SUM(K5:K34)=0,"-",SUM(INT(K5:K34))+INT(ROUND(SUM(K5:K34-INT(K5:K34)),1)/0.6)+MOD(ROUND(SUM(K5:K34-INT(K5:K34)),1),0.6))</f>
        <v>82.5</v>
      </c>
      <c r="X9" s="79">
        <f>IF($W$9="-","-",SUM(L5:L34))</f>
        <v>10</v>
      </c>
      <c r="Y9" s="79">
        <f>IF($W$9="-","-",SUM(M5:M34))</f>
        <v>320</v>
      </c>
      <c r="Z9" s="64">
        <f>IF($W$9="-","-",SUM(N5:N34))</f>
        <v>23</v>
      </c>
      <c r="AA9" s="271" t="str">
        <f t="array" ref="AA9">IF(ISERROR((MAX(N5:N34)&amp;"/"&amp;MIN(IF(N5:N34=MAX(N5:N34),IF(M5:M34,M5:M34)))&amp;"("&amp;INDEX(K5:K34,MATCH(MAX(N5:N34)&amp;MIN(IF(N5:N34=MAX(N5:N34),IF(M5:M34,M5:M34))),N5:N34&amp;M5:M34,0))&amp;")")),"-",(MAX(N5:N34)&amp;"/"&amp;MIN(IF(N5:N34=MAX(N5:N34),IF(M5:M34,M5:M34)))&amp;"("&amp;INDEX(K5:K34,MATCH(MAX(N5:N34)&amp;MIN(IF(N5:N34=MAX(N5:N34),IF(M5:M34,M5:M34))),N5:N34&amp;M5:M34,0))&amp;")"))</f>
        <v>3/10(4.5)</v>
      </c>
      <c r="AB9" s="272"/>
      <c r="AC9" s="273">
        <f>IF($Z$9="-","-",IF($Z$9=0,"-",$Y$9/$Z$9))</f>
        <v>13.913043478260869</v>
      </c>
      <c r="AD9" s="274"/>
      <c r="AE9" s="80">
        <f>IF(ISERROR(ROUND((INT(W9)*6+((W9-INT(W9))*10))/Z9,2)),"-",ROUND((INT(W9)*6+((W9-INT(W9))*10))/Z9,2))</f>
        <v>21.61</v>
      </c>
      <c r="AF9" s="81">
        <f>IF(ISERROR(ROUND(Y9/(INT(W9)*6+((W9-INT(W9))*10))*6,2)),"-",ROUND(Y9/(INT(W9)*6+((W9-INT(W9))*10))*6,2))</f>
        <v>3.86</v>
      </c>
      <c r="AG9" s="82">
        <f>COUNTIF(N5:N34,"&gt;=5")</f>
        <v>0</v>
      </c>
      <c r="AH9" s="83"/>
      <c r="AK9" s="66" t="s">
        <v>231</v>
      </c>
      <c r="AL9" s="59" t="str">
        <f t="shared" si="0"/>
        <v>-</v>
      </c>
      <c r="AM9" s="51" t="str">
        <f t="shared" si="1"/>
        <v>-</v>
      </c>
    </row>
    <row r="10" spans="1:39" x14ac:dyDescent="0.2">
      <c r="A10" s="52" t="s">
        <v>227</v>
      </c>
      <c r="B10" s="67"/>
      <c r="C10" s="53"/>
      <c r="D10" s="77"/>
      <c r="E10" s="54"/>
      <c r="F10" s="55"/>
      <c r="G10" s="56"/>
      <c r="H10" s="58"/>
      <c r="I10" s="58"/>
      <c r="K10" s="70">
        <v>4</v>
      </c>
      <c r="L10" s="58">
        <v>0</v>
      </c>
      <c r="M10" s="58">
        <v>31</v>
      </c>
      <c r="N10" s="58">
        <v>0</v>
      </c>
      <c r="O10" s="60"/>
      <c r="P10" s="61"/>
      <c r="Q10" s="61"/>
      <c r="R10" s="60"/>
      <c r="S10" s="58"/>
      <c r="T10" s="58"/>
      <c r="U10" s="58"/>
      <c r="V10" s="69">
        <f>SUM($D$5:$D10)/(COUNTA($D$5:$D10)-COUNTA($E$5:$E10))</f>
        <v>0</v>
      </c>
      <c r="W10" s="84"/>
      <c r="AK10" s="66" t="s">
        <v>232</v>
      </c>
      <c r="AL10" s="59" t="str">
        <f t="shared" si="0"/>
        <v>-</v>
      </c>
      <c r="AM10" s="51" t="str">
        <f t="shared" si="1"/>
        <v>-</v>
      </c>
    </row>
    <row r="11" spans="1:39" x14ac:dyDescent="0.2">
      <c r="A11" s="52" t="s">
        <v>233</v>
      </c>
      <c r="B11" s="67"/>
      <c r="C11" s="53"/>
      <c r="D11" s="77"/>
      <c r="E11" s="54"/>
      <c r="F11" s="61"/>
      <c r="G11" s="57"/>
      <c r="H11" s="58"/>
      <c r="I11" s="58"/>
      <c r="K11" s="70">
        <v>8</v>
      </c>
      <c r="L11" s="58">
        <v>4</v>
      </c>
      <c r="M11" s="58">
        <v>14</v>
      </c>
      <c r="N11" s="58">
        <v>2</v>
      </c>
      <c r="O11" s="60"/>
      <c r="P11" s="61"/>
      <c r="Q11" s="61">
        <v>1</v>
      </c>
      <c r="R11" s="60"/>
      <c r="S11" s="58"/>
      <c r="T11" s="58"/>
      <c r="U11" s="58"/>
      <c r="V11" s="62">
        <f>SUM($D$5:$D11)/(COUNTA($D$5:$D11)-COUNTA($E$5:$E11))</f>
        <v>0</v>
      </c>
      <c r="W11" s="258" t="s">
        <v>234</v>
      </c>
      <c r="X11" s="259"/>
      <c r="Y11" s="260"/>
      <c r="Z11" s="71"/>
      <c r="AA11" s="85"/>
      <c r="AB11" s="85"/>
      <c r="AK11" s="66" t="s">
        <v>235</v>
      </c>
      <c r="AL11" s="59" t="str">
        <f t="shared" si="0"/>
        <v>-</v>
      </c>
      <c r="AM11" s="51" t="str">
        <f t="shared" si="1"/>
        <v>-</v>
      </c>
    </row>
    <row r="12" spans="1:39" x14ac:dyDescent="0.2">
      <c r="A12" s="52" t="s">
        <v>218</v>
      </c>
      <c r="B12" s="67"/>
      <c r="C12" s="53"/>
      <c r="D12" s="77"/>
      <c r="E12" s="54"/>
      <c r="F12" s="55"/>
      <c r="G12" s="56"/>
      <c r="H12" s="58"/>
      <c r="I12" s="58"/>
      <c r="K12" s="70">
        <v>8</v>
      </c>
      <c r="L12" s="58">
        <v>2</v>
      </c>
      <c r="M12" s="58">
        <v>10</v>
      </c>
      <c r="N12" s="58">
        <v>2</v>
      </c>
      <c r="O12" s="60"/>
      <c r="P12" s="61"/>
      <c r="Q12" s="61">
        <v>3</v>
      </c>
      <c r="R12" s="60"/>
      <c r="S12" s="58"/>
      <c r="T12" s="58"/>
      <c r="U12" s="58"/>
      <c r="V12" s="62">
        <f>SUM($D$5:$D12)/(COUNTA($D$5:$D12)-COUNTA($E$5:$E12))</f>
        <v>0</v>
      </c>
      <c r="W12" s="86" t="s">
        <v>23</v>
      </c>
      <c r="X12" s="86" t="s">
        <v>24</v>
      </c>
      <c r="Y12" s="86" t="s">
        <v>217</v>
      </c>
      <c r="Z12" s="83"/>
      <c r="AK12" s="66" t="s">
        <v>238</v>
      </c>
      <c r="AL12" s="59">
        <f t="shared" si="0"/>
        <v>1</v>
      </c>
      <c r="AM12" s="51">
        <f t="shared" si="1"/>
        <v>0</v>
      </c>
    </row>
    <row r="13" spans="1:39" x14ac:dyDescent="0.2">
      <c r="A13" s="52" t="s">
        <v>244</v>
      </c>
      <c r="B13" s="67"/>
      <c r="C13" s="53">
        <v>10</v>
      </c>
      <c r="D13" s="77">
        <v>0</v>
      </c>
      <c r="E13" s="54"/>
      <c r="F13" s="55">
        <v>1</v>
      </c>
      <c r="G13" s="56" t="s">
        <v>237</v>
      </c>
      <c r="H13" s="58"/>
      <c r="I13" s="58"/>
      <c r="K13" s="70">
        <v>4</v>
      </c>
      <c r="L13" s="58">
        <v>0</v>
      </c>
      <c r="M13" s="58">
        <v>17</v>
      </c>
      <c r="N13" s="58">
        <v>0</v>
      </c>
      <c r="O13" s="60"/>
      <c r="P13" s="61"/>
      <c r="Q13" s="61">
        <v>3</v>
      </c>
      <c r="R13" s="60"/>
      <c r="S13" s="58">
        <v>1</v>
      </c>
      <c r="T13" s="58"/>
      <c r="U13" s="58"/>
      <c r="V13" s="62">
        <f>SUM($D$5:$D13)/(COUNTA($D$5:$D13)-COUNTA($E$5:$E13))</f>
        <v>0</v>
      </c>
      <c r="W13" s="63">
        <f>SUM(S5:S34)</f>
        <v>6</v>
      </c>
      <c r="X13" s="63">
        <f>SUM(T5:T34)</f>
        <v>0</v>
      </c>
      <c r="Y13" s="63">
        <f>SUM(U5:U34)</f>
        <v>0</v>
      </c>
      <c r="Z13" s="83"/>
      <c r="AK13" s="66" t="s">
        <v>239</v>
      </c>
      <c r="AL13" s="59">
        <f t="shared" si="0"/>
        <v>2</v>
      </c>
      <c r="AM13" s="51">
        <f t="shared" si="1"/>
        <v>1</v>
      </c>
    </row>
    <row r="14" spans="1:39" x14ac:dyDescent="0.2">
      <c r="A14" s="52" t="s">
        <v>245</v>
      </c>
      <c r="B14" s="75"/>
      <c r="C14" s="76"/>
      <c r="D14" s="43"/>
      <c r="E14" s="54"/>
      <c r="F14" s="55"/>
      <c r="G14" s="58"/>
      <c r="H14" s="58"/>
      <c r="I14" s="58"/>
      <c r="K14" s="70">
        <v>4.5</v>
      </c>
      <c r="L14" s="58">
        <v>0</v>
      </c>
      <c r="M14" s="58">
        <v>10</v>
      </c>
      <c r="N14" s="58">
        <v>3</v>
      </c>
      <c r="O14" s="60"/>
      <c r="P14" s="61"/>
      <c r="Q14" s="61">
        <v>5</v>
      </c>
      <c r="R14" s="60"/>
      <c r="S14" s="58"/>
      <c r="T14" s="58"/>
      <c r="U14" s="58"/>
      <c r="V14" s="69">
        <f>SUM($D$5:$D14)/(COUNTA($D$5:$D14)-COUNTA($E$5:$E14))</f>
        <v>0</v>
      </c>
      <c r="AK14" s="66" t="s">
        <v>242</v>
      </c>
      <c r="AL14" s="59">
        <f t="shared" si="0"/>
        <v>1</v>
      </c>
      <c r="AM14" s="51">
        <f t="shared" si="1"/>
        <v>4</v>
      </c>
    </row>
    <row r="15" spans="1:39" x14ac:dyDescent="0.2">
      <c r="A15" s="52" t="s">
        <v>247</v>
      </c>
      <c r="B15" s="75"/>
      <c r="C15" s="76"/>
      <c r="D15" s="77"/>
      <c r="E15" s="54"/>
      <c r="F15" s="55"/>
      <c r="G15" s="56"/>
      <c r="H15" s="58"/>
      <c r="I15" s="58"/>
      <c r="K15" s="70">
        <v>4</v>
      </c>
      <c r="L15" s="58">
        <v>0</v>
      </c>
      <c r="M15" s="58">
        <v>18</v>
      </c>
      <c r="N15" s="58">
        <v>3</v>
      </c>
      <c r="O15" s="60"/>
      <c r="P15" s="61"/>
      <c r="Q15" s="61">
        <v>4</v>
      </c>
      <c r="R15" s="60"/>
      <c r="S15" s="58"/>
      <c r="T15" s="58"/>
      <c r="U15" s="58"/>
      <c r="V15" s="62">
        <f>SUM($D$5:$D15)/(COUNTA($D$5:$D15)-COUNTA($E$5:$E15))</f>
        <v>0</v>
      </c>
      <c r="W15" s="258" t="s">
        <v>243</v>
      </c>
      <c r="X15" s="259"/>
      <c r="Y15" s="259"/>
      <c r="Z15" s="259"/>
      <c r="AA15" s="259"/>
      <c r="AB15" s="260"/>
    </row>
    <row r="16" spans="1:39" x14ac:dyDescent="0.2">
      <c r="A16" s="52" t="s">
        <v>230</v>
      </c>
      <c r="B16" s="75"/>
      <c r="C16" s="76">
        <v>10</v>
      </c>
      <c r="D16" s="77">
        <v>1</v>
      </c>
      <c r="E16" s="54" t="s">
        <v>213</v>
      </c>
      <c r="F16" s="55">
        <v>1</v>
      </c>
      <c r="G16" s="56" t="s">
        <v>228</v>
      </c>
      <c r="H16" s="58"/>
      <c r="I16" s="58"/>
      <c r="K16" s="70">
        <v>8</v>
      </c>
      <c r="L16" s="58">
        <v>0</v>
      </c>
      <c r="M16" s="58">
        <v>22</v>
      </c>
      <c r="N16" s="58">
        <v>3</v>
      </c>
      <c r="O16" s="60"/>
      <c r="P16" s="61">
        <v>1</v>
      </c>
      <c r="Q16" s="61">
        <v>1</v>
      </c>
      <c r="R16" s="60"/>
      <c r="S16" s="58"/>
      <c r="T16" s="58"/>
      <c r="U16" s="58"/>
      <c r="V16" s="62">
        <f>SUM($D$5:$D16)/(COUNTA($D$5:$D16)-COUNTA($E$5:$E16))</f>
        <v>0.5</v>
      </c>
      <c r="W16" s="275" t="s">
        <v>228</v>
      </c>
      <c r="X16" s="276"/>
      <c r="Y16" s="277"/>
      <c r="Z16" s="88">
        <f>COUNTIF($G$5:$G$34,W16)</f>
        <v>1</v>
      </c>
      <c r="AA16" s="256">
        <f>$Z16/MAX(1,$X$5)</f>
        <v>0.2</v>
      </c>
      <c r="AB16" s="257"/>
    </row>
    <row r="17" spans="1:34" x14ac:dyDescent="0.2">
      <c r="A17" s="52" t="s">
        <v>227</v>
      </c>
      <c r="B17" s="75"/>
      <c r="C17" s="76">
        <v>11</v>
      </c>
      <c r="D17" s="77">
        <v>4</v>
      </c>
      <c r="E17" s="54"/>
      <c r="F17" s="55">
        <v>7</v>
      </c>
      <c r="G17" s="56" t="s">
        <v>248</v>
      </c>
      <c r="H17" s="58">
        <v>1</v>
      </c>
      <c r="I17" s="58"/>
      <c r="K17" s="70">
        <v>4</v>
      </c>
      <c r="L17" s="58">
        <v>0</v>
      </c>
      <c r="M17" s="58">
        <v>36</v>
      </c>
      <c r="N17" s="58">
        <v>2</v>
      </c>
      <c r="O17" s="60"/>
      <c r="P17" s="61"/>
      <c r="Q17" s="61">
        <v>1</v>
      </c>
      <c r="R17" s="60"/>
      <c r="S17" s="58"/>
      <c r="T17" s="58"/>
      <c r="U17" s="58"/>
      <c r="V17" s="62">
        <f>SUM($D$5:$D17)/(COUNTA($D$5:$D17)-COUNTA($E$5:$E17))</f>
        <v>1.6666666666666667</v>
      </c>
      <c r="W17" s="278" t="s">
        <v>219</v>
      </c>
      <c r="X17" s="279"/>
      <c r="Y17" s="280"/>
      <c r="Z17" s="88">
        <f>COUNTIF($G$5:$G$34,W17)</f>
        <v>0</v>
      </c>
      <c r="AA17" s="256">
        <f t="shared" ref="AA17:AA25" si="2">$Z17/MAX(1,$X$5)</f>
        <v>0</v>
      </c>
      <c r="AB17" s="257"/>
      <c r="AG17" s="24"/>
      <c r="AH17" s="24"/>
    </row>
    <row r="18" spans="1:34" x14ac:dyDescent="0.2">
      <c r="A18" s="52" t="s">
        <v>236</v>
      </c>
      <c r="B18" s="75"/>
      <c r="C18" s="76"/>
      <c r="D18" s="77"/>
      <c r="E18" s="54"/>
      <c r="F18" s="55"/>
      <c r="G18" s="56"/>
      <c r="H18" s="58"/>
      <c r="I18" s="58"/>
      <c r="K18" s="70">
        <v>7</v>
      </c>
      <c r="L18" s="58">
        <v>1</v>
      </c>
      <c r="M18" s="58">
        <v>25</v>
      </c>
      <c r="N18" s="58">
        <v>2</v>
      </c>
      <c r="O18" s="60"/>
      <c r="P18" s="61"/>
      <c r="Q18" s="61">
        <v>2</v>
      </c>
      <c r="R18" s="60"/>
      <c r="S18" s="58"/>
      <c r="T18" s="58"/>
      <c r="U18" s="58"/>
      <c r="V18" s="62">
        <f>SUM($D$5:$D18)/(COUNTA($D$5:$D18)-COUNTA($E$5:$E18))</f>
        <v>1.6666666666666667</v>
      </c>
      <c r="W18" s="253" t="s">
        <v>224</v>
      </c>
      <c r="X18" s="254"/>
      <c r="Y18" s="255"/>
      <c r="Z18" s="88">
        <f>COUNTIF($G$5:$G$34,W18)</f>
        <v>0</v>
      </c>
      <c r="AA18" s="256">
        <f t="shared" si="2"/>
        <v>0</v>
      </c>
      <c r="AB18" s="257"/>
      <c r="AG18" s="24"/>
      <c r="AH18" s="24"/>
    </row>
    <row r="19" spans="1:34" x14ac:dyDescent="0.2">
      <c r="A19" s="52" t="s">
        <v>227</v>
      </c>
      <c r="B19" s="75"/>
      <c r="C19" s="76">
        <v>2</v>
      </c>
      <c r="D19" s="43">
        <v>33</v>
      </c>
      <c r="E19" s="54"/>
      <c r="F19" s="55">
        <v>51</v>
      </c>
      <c r="G19" s="58" t="s">
        <v>237</v>
      </c>
      <c r="H19" s="58">
        <v>1</v>
      </c>
      <c r="I19" s="58"/>
      <c r="K19" s="70">
        <v>5</v>
      </c>
      <c r="L19" s="58">
        <v>1</v>
      </c>
      <c r="M19" s="58">
        <v>18</v>
      </c>
      <c r="N19" s="58">
        <v>1</v>
      </c>
      <c r="O19" s="60"/>
      <c r="P19" s="61"/>
      <c r="Q19" s="61"/>
      <c r="R19" s="60"/>
      <c r="S19" s="58"/>
      <c r="T19" s="58"/>
      <c r="U19" s="58"/>
      <c r="V19" s="62">
        <f>SUM($D$5:$D19)/(COUNTA($D$5:$D19)-COUNTA($E$5:$E19))</f>
        <v>9.5</v>
      </c>
      <c r="W19" s="253" t="s">
        <v>248</v>
      </c>
      <c r="X19" s="254"/>
      <c r="Y19" s="255"/>
      <c r="Z19" s="88">
        <f t="shared" ref="Z19:Z25" si="3">COUNTIF($G$5:$G$34,W19)</f>
        <v>1</v>
      </c>
      <c r="AA19" s="256">
        <f t="shared" si="2"/>
        <v>0.2</v>
      </c>
      <c r="AB19" s="257"/>
      <c r="AG19" s="24"/>
      <c r="AH19" s="24"/>
    </row>
    <row r="20" spans="1:34" x14ac:dyDescent="0.2">
      <c r="A20" s="52"/>
      <c r="B20" s="27"/>
      <c r="C20" s="53"/>
      <c r="D20" s="43"/>
      <c r="E20" s="54"/>
      <c r="F20" s="55"/>
      <c r="G20" s="56"/>
      <c r="H20" s="57"/>
      <c r="I20" s="58"/>
      <c r="K20" s="59"/>
      <c r="L20" s="58"/>
      <c r="M20" s="58"/>
      <c r="N20" s="58"/>
      <c r="O20" s="60"/>
      <c r="P20" s="61"/>
      <c r="Q20" s="61"/>
      <c r="R20" s="60"/>
      <c r="S20" s="58"/>
      <c r="T20" s="58"/>
      <c r="U20" s="58"/>
      <c r="V20" s="62">
        <f>SUM($D$5:$D20)/(COUNTA($D$5:$D20)-COUNTA($E$5:$E20))</f>
        <v>9.5</v>
      </c>
      <c r="W20" s="253" t="s">
        <v>237</v>
      </c>
      <c r="X20" s="254"/>
      <c r="Y20" s="255"/>
      <c r="Z20" s="88">
        <f t="shared" si="3"/>
        <v>2</v>
      </c>
      <c r="AA20" s="256">
        <f t="shared" si="2"/>
        <v>0.4</v>
      </c>
      <c r="AB20" s="257"/>
      <c r="AG20" s="24"/>
      <c r="AH20" s="24"/>
    </row>
    <row r="21" spans="1:34" x14ac:dyDescent="0.2">
      <c r="A21" s="52"/>
      <c r="B21" s="67"/>
      <c r="C21" s="53"/>
      <c r="D21" s="43"/>
      <c r="E21" s="54"/>
      <c r="F21" s="55"/>
      <c r="G21" s="56"/>
      <c r="H21" s="58"/>
      <c r="I21" s="58"/>
      <c r="K21" s="70"/>
      <c r="L21" s="58"/>
      <c r="M21" s="58"/>
      <c r="N21" s="58"/>
      <c r="O21" s="60"/>
      <c r="P21" s="61"/>
      <c r="Q21" s="61"/>
      <c r="R21" s="60"/>
      <c r="S21" s="58"/>
      <c r="T21" s="58"/>
      <c r="U21" s="58"/>
      <c r="V21" s="62">
        <f>SUM($D$5:$D21)/(COUNTA($D$5:$D21)-COUNTA($E$5:$E21))</f>
        <v>9.5</v>
      </c>
      <c r="W21" s="253" t="s">
        <v>241</v>
      </c>
      <c r="X21" s="254"/>
      <c r="Y21" s="255"/>
      <c r="Z21" s="88">
        <f t="shared" si="3"/>
        <v>0</v>
      </c>
      <c r="AA21" s="256">
        <f t="shared" si="2"/>
        <v>0</v>
      </c>
      <c r="AB21" s="257"/>
      <c r="AG21" s="24"/>
      <c r="AH21" s="24"/>
    </row>
    <row r="22" spans="1:34" x14ac:dyDescent="0.2">
      <c r="A22" s="52"/>
      <c r="B22" s="67"/>
      <c r="C22" s="53"/>
      <c r="D22" s="43"/>
      <c r="E22" s="54"/>
      <c r="F22" s="55"/>
      <c r="G22" s="58"/>
      <c r="H22" s="58"/>
      <c r="I22" s="58"/>
      <c r="K22" s="70"/>
      <c r="L22" s="58"/>
      <c r="M22" s="58"/>
      <c r="N22" s="58"/>
      <c r="O22" s="60"/>
      <c r="P22" s="61"/>
      <c r="Q22" s="61"/>
      <c r="R22" s="60"/>
      <c r="S22" s="58"/>
      <c r="T22" s="58"/>
      <c r="U22" s="58"/>
      <c r="V22" s="62">
        <f>SUM($D$5:$D22)/(COUNTA($D$5:$D22)-COUNTA($E$5:$E22))</f>
        <v>9.5</v>
      </c>
      <c r="W22" s="253" t="s">
        <v>246</v>
      </c>
      <c r="X22" s="254"/>
      <c r="Y22" s="255"/>
      <c r="Z22" s="88">
        <f t="shared" si="3"/>
        <v>1</v>
      </c>
      <c r="AA22" s="256">
        <f t="shared" si="2"/>
        <v>0.2</v>
      </c>
      <c r="AB22" s="257"/>
      <c r="AG22" s="24"/>
      <c r="AH22" s="24"/>
    </row>
    <row r="23" spans="1:34" x14ac:dyDescent="0.2">
      <c r="A23" s="52"/>
      <c r="B23" s="67"/>
      <c r="C23" s="53"/>
      <c r="D23" s="43"/>
      <c r="E23" s="54"/>
      <c r="F23" s="55"/>
      <c r="G23" s="56"/>
      <c r="H23" s="58"/>
      <c r="I23" s="58"/>
      <c r="K23" s="70"/>
      <c r="L23" s="58"/>
      <c r="M23" s="58"/>
      <c r="N23" s="70"/>
      <c r="O23" s="72"/>
      <c r="P23" s="73"/>
      <c r="Q23" s="73"/>
      <c r="R23" s="60"/>
      <c r="S23" s="58"/>
      <c r="T23" s="58"/>
      <c r="U23" s="58"/>
      <c r="V23" s="62">
        <f>SUM($D$5:$D23)/(COUNTA($D$5:$D23)-COUNTA($E$5:$E23))</f>
        <v>9.5</v>
      </c>
      <c r="W23" s="253" t="s">
        <v>250</v>
      </c>
      <c r="X23" s="254"/>
      <c r="Y23" s="255"/>
      <c r="Z23" s="88">
        <f t="shared" si="3"/>
        <v>0</v>
      </c>
      <c r="AA23" s="256">
        <f t="shared" si="2"/>
        <v>0</v>
      </c>
      <c r="AB23" s="257"/>
      <c r="AG23" s="24"/>
      <c r="AH23" s="24"/>
    </row>
    <row r="24" spans="1:34" x14ac:dyDescent="0.2">
      <c r="A24" s="52"/>
      <c r="B24" s="75"/>
      <c r="C24" s="76"/>
      <c r="D24" s="77"/>
      <c r="E24" s="54"/>
      <c r="F24" s="55"/>
      <c r="G24" s="56"/>
      <c r="H24" s="58"/>
      <c r="I24" s="58"/>
      <c r="K24" s="70"/>
      <c r="L24" s="58"/>
      <c r="M24" s="58"/>
      <c r="N24" s="58"/>
      <c r="O24" s="60"/>
      <c r="P24" s="61"/>
      <c r="Q24" s="61"/>
      <c r="R24" s="90"/>
      <c r="S24" s="56"/>
      <c r="T24" s="56"/>
      <c r="U24" s="56"/>
      <c r="V24" s="62">
        <f>SUM($D$5:$D24)/(COUNTA($D$5:$D24)-COUNTA($E$5:$E24))</f>
        <v>9.5</v>
      </c>
      <c r="W24" s="253" t="s">
        <v>251</v>
      </c>
      <c r="X24" s="266"/>
      <c r="Y24" s="267"/>
      <c r="Z24" s="88">
        <f t="shared" si="3"/>
        <v>0</v>
      </c>
      <c r="AA24" s="256">
        <f t="shared" si="2"/>
        <v>0</v>
      </c>
      <c r="AB24" s="257"/>
      <c r="AG24" s="24"/>
      <c r="AH24" s="24"/>
    </row>
    <row r="25" spans="1:34" x14ac:dyDescent="0.2">
      <c r="A25" s="52"/>
      <c r="B25" s="67"/>
      <c r="C25" s="53"/>
      <c r="D25" s="77"/>
      <c r="E25" s="54"/>
      <c r="F25" s="55"/>
      <c r="G25" s="56"/>
      <c r="H25" s="58"/>
      <c r="I25" s="58"/>
      <c r="K25" s="70"/>
      <c r="L25" s="58"/>
      <c r="M25" s="58"/>
      <c r="N25" s="58"/>
      <c r="O25" s="60"/>
      <c r="P25" s="61"/>
      <c r="Q25" s="61"/>
      <c r="S25" s="91"/>
      <c r="T25" s="91"/>
      <c r="U25" s="91"/>
      <c r="V25" s="62">
        <f>SUM($D$5:$D25)/(COUNTA($D$5:$D25)-COUNTA($E$5:$E25))</f>
        <v>9.5</v>
      </c>
      <c r="W25" s="253" t="s">
        <v>252</v>
      </c>
      <c r="X25" s="254"/>
      <c r="Y25" s="255"/>
      <c r="Z25" s="88">
        <f t="shared" si="3"/>
        <v>0</v>
      </c>
      <c r="AA25" s="256">
        <f t="shared" si="2"/>
        <v>0</v>
      </c>
      <c r="AB25" s="257"/>
      <c r="AG25" s="24"/>
      <c r="AH25" s="24"/>
    </row>
    <row r="26" spans="1:34" x14ac:dyDescent="0.2">
      <c r="A26" s="59"/>
      <c r="B26" s="29"/>
      <c r="C26" s="53"/>
      <c r="D26" s="43"/>
      <c r="E26" s="54"/>
      <c r="F26" s="61"/>
      <c r="G26" s="91"/>
      <c r="H26" s="91"/>
      <c r="I26" s="91"/>
      <c r="K26" s="59"/>
      <c r="L26" s="91"/>
      <c r="M26" s="91"/>
      <c r="N26" s="91"/>
      <c r="P26" s="61"/>
      <c r="Q26" s="61"/>
      <c r="S26" s="91"/>
      <c r="T26" s="91"/>
      <c r="U26" s="91"/>
      <c r="V26" s="69">
        <f>SUM($D$5:$D26)/(COUNTA($D$5:$D26)-COUNTA($E$5:$E26))</f>
        <v>9.5</v>
      </c>
      <c r="W26" s="92"/>
    </row>
    <row r="27" spans="1:34" x14ac:dyDescent="0.2">
      <c r="A27" s="59"/>
      <c r="B27" s="29"/>
      <c r="C27" s="53"/>
      <c r="D27" s="43"/>
      <c r="E27" s="54"/>
      <c r="F27" s="61"/>
      <c r="G27" s="91"/>
      <c r="H27" s="91"/>
      <c r="I27" s="91"/>
      <c r="K27" s="59"/>
      <c r="L27" s="91"/>
      <c r="M27" s="91"/>
      <c r="N27" s="91"/>
      <c r="P27" s="61"/>
      <c r="Q27" s="61"/>
      <c r="S27" s="91"/>
      <c r="T27" s="91"/>
      <c r="U27" s="91"/>
      <c r="V27" s="62">
        <f>SUM($D$5:$D27)/(COUNTA($D$5:$D27)-COUNTA($E$5:$E27))</f>
        <v>9.5</v>
      </c>
      <c r="W27" s="258" t="s">
        <v>253</v>
      </c>
      <c r="X27" s="259"/>
      <c r="Y27" s="259"/>
      <c r="Z27" s="259"/>
      <c r="AA27" s="259"/>
      <c r="AB27" s="260"/>
      <c r="AC27" s="93"/>
      <c r="AD27" s="93"/>
      <c r="AE27" s="93"/>
      <c r="AG27" s="24"/>
      <c r="AH27" s="24"/>
    </row>
    <row r="28" spans="1:34" x14ac:dyDescent="0.2">
      <c r="A28" s="59"/>
      <c r="B28" s="29"/>
      <c r="C28" s="53"/>
      <c r="D28" s="43"/>
      <c r="E28" s="54"/>
      <c r="F28" s="61"/>
      <c r="G28" s="91"/>
      <c r="H28" s="91"/>
      <c r="I28" s="91"/>
      <c r="K28" s="59"/>
      <c r="L28" s="91"/>
      <c r="M28" s="91"/>
      <c r="N28" s="91"/>
      <c r="P28" s="61"/>
      <c r="Q28" s="61"/>
      <c r="S28" s="91"/>
      <c r="T28" s="91"/>
      <c r="U28" s="91"/>
      <c r="V28" s="62">
        <f>SUM($D$5:$D28)/(COUNTA($D$5:$D28)-COUNTA($E$5:$E28))</f>
        <v>9.5</v>
      </c>
      <c r="W28" s="94" t="s">
        <v>254</v>
      </c>
      <c r="X28" s="95"/>
      <c r="Y28" s="95"/>
      <c r="Z28" s="96"/>
      <c r="AA28" s="261">
        <f>IF(W5=0,"-",$W$13/$W$5)</f>
        <v>0.4</v>
      </c>
      <c r="AB28" s="262"/>
      <c r="AG28" s="24"/>
      <c r="AH28" s="24"/>
    </row>
    <row r="29" spans="1:34" x14ac:dyDescent="0.2">
      <c r="A29" s="59"/>
      <c r="B29" s="29"/>
      <c r="C29" s="53"/>
      <c r="D29" s="43"/>
      <c r="E29" s="54"/>
      <c r="F29" s="61"/>
      <c r="G29" s="91"/>
      <c r="H29" s="91"/>
      <c r="I29" s="91"/>
      <c r="K29" s="59"/>
      <c r="L29" s="91"/>
      <c r="M29" s="91"/>
      <c r="N29" s="91"/>
      <c r="P29" s="61"/>
      <c r="Q29" s="61"/>
      <c r="S29" s="91"/>
      <c r="T29" s="91"/>
      <c r="U29" s="91"/>
      <c r="V29" s="62">
        <f>SUM($D$5:$D29)/(COUNTA($D$5:$D29)-COUNTA($E$5:$E29))</f>
        <v>9.5</v>
      </c>
      <c r="W29" s="97" t="s">
        <v>255</v>
      </c>
      <c r="X29" s="98"/>
      <c r="Y29" s="249">
        <v>20</v>
      </c>
      <c r="Z29" s="263"/>
      <c r="AA29" s="264">
        <f>IF(ISERROR(SUMIF(D5:D34,"&gt;="&amp;Y29)/SUMPRODUCT(--(D5:D34&gt;=Y29),--(E5:E34&lt;&gt;"*"))),"-",SUMIF(D5:D34,"&gt;="&amp;Y29)/SUMPRODUCT(--(D5:D34&gt;=Y29),--(E5:E34&lt;&gt;"*")))</f>
        <v>33</v>
      </c>
      <c r="AB29" s="265"/>
      <c r="AG29" s="24"/>
      <c r="AH29" s="24"/>
    </row>
    <row r="30" spans="1:34" x14ac:dyDescent="0.2">
      <c r="A30" s="59"/>
      <c r="B30" s="29"/>
      <c r="C30" s="53"/>
      <c r="D30" s="43"/>
      <c r="E30" s="54"/>
      <c r="F30" s="61"/>
      <c r="G30" s="91"/>
      <c r="H30" s="91"/>
      <c r="I30" s="91"/>
      <c r="K30" s="59"/>
      <c r="L30" s="91"/>
      <c r="M30" s="91"/>
      <c r="N30" s="91"/>
      <c r="P30" s="61"/>
      <c r="Q30" s="61"/>
      <c r="S30" s="91"/>
      <c r="T30" s="91"/>
      <c r="U30" s="91"/>
      <c r="V30" s="62">
        <f>SUM($D$5:$D30)/(COUNTA($D$5:$D30)-COUNTA($E$5:$E30))</f>
        <v>9.5</v>
      </c>
      <c r="W30" s="250" t="s">
        <v>256</v>
      </c>
      <c r="X30" s="248"/>
      <c r="Y30" s="248"/>
      <c r="Z30" s="249"/>
      <c r="AA30" s="251">
        <f>IF($Z$5="-","-",IF($Z$5=0,"-",($AF$5*4+$AG$5*6)/$Z$5))</f>
        <v>0.21052631578947367</v>
      </c>
      <c r="AB30" s="252"/>
      <c r="AG30" s="24"/>
      <c r="AH30" s="24"/>
    </row>
    <row r="31" spans="1:34" x14ac:dyDescent="0.2">
      <c r="A31" s="59"/>
      <c r="B31" s="29"/>
      <c r="C31" s="53"/>
      <c r="D31" s="43"/>
      <c r="E31" s="54"/>
      <c r="F31" s="61"/>
      <c r="G31" s="91"/>
      <c r="H31" s="91"/>
      <c r="I31" s="91"/>
      <c r="K31" s="59"/>
      <c r="L31" s="91"/>
      <c r="M31" s="91"/>
      <c r="N31" s="91"/>
      <c r="P31" s="61"/>
      <c r="Q31" s="61"/>
      <c r="S31" s="91"/>
      <c r="T31" s="91"/>
      <c r="U31" s="91"/>
      <c r="V31" s="62">
        <f>SUM($D$5:$D31)/(COUNTA($D$5:$D31)-COUNTA($E$5:$E31))</f>
        <v>9.5</v>
      </c>
      <c r="W31" s="250" t="s">
        <v>257</v>
      </c>
      <c r="X31" s="248"/>
      <c r="Y31" s="248"/>
      <c r="Z31" s="249"/>
      <c r="AA31" s="251">
        <f>IF(SUM($AF5:$AG5),$AG5/SUM($AF5:$AG5),"-")</f>
        <v>0</v>
      </c>
      <c r="AB31" s="252"/>
      <c r="AG31" s="24"/>
      <c r="AH31" s="24"/>
    </row>
    <row r="32" spans="1:34" x14ac:dyDescent="0.2">
      <c r="A32" s="59"/>
      <c r="B32" s="29"/>
      <c r="C32" s="53"/>
      <c r="D32" s="43"/>
      <c r="E32" s="54"/>
      <c r="F32" s="61"/>
      <c r="G32" s="91"/>
      <c r="H32" s="91"/>
      <c r="I32" s="91"/>
      <c r="K32" s="59"/>
      <c r="L32" s="91"/>
      <c r="M32" s="91"/>
      <c r="N32" s="91"/>
      <c r="P32" s="61"/>
      <c r="Q32" s="61"/>
      <c r="S32" s="91"/>
      <c r="T32" s="91"/>
      <c r="U32" s="91"/>
      <c r="V32" s="62">
        <f>SUM($D$5:$D32)/(COUNTA($D$5:$D32)-COUNTA($E$5:$E32))</f>
        <v>9.5</v>
      </c>
      <c r="W32" s="250" t="s">
        <v>258</v>
      </c>
      <c r="X32" s="248"/>
      <c r="Y32" s="248"/>
      <c r="Z32" s="249"/>
      <c r="AA32" s="251" t="str">
        <f>IF(SUM($AH5:$AI5),$AI5/SUM($AH5:$AI5),"-")</f>
        <v>-</v>
      </c>
      <c r="AB32" s="252"/>
      <c r="AG32" s="24"/>
      <c r="AH32" s="24"/>
    </row>
    <row r="33" spans="1:28" s="24" customFormat="1" x14ac:dyDescent="0.2">
      <c r="A33" s="91"/>
      <c r="B33" s="29"/>
      <c r="C33" s="53"/>
      <c r="D33" s="43"/>
      <c r="E33" s="54"/>
      <c r="F33" s="61"/>
      <c r="G33" s="91"/>
      <c r="H33" s="91"/>
      <c r="I33" s="91"/>
      <c r="J33" s="29"/>
      <c r="K33" s="91"/>
      <c r="L33" s="91"/>
      <c r="M33" s="91"/>
      <c r="N33" s="91"/>
      <c r="O33" s="29"/>
      <c r="P33" s="61"/>
      <c r="Q33" s="61"/>
      <c r="R33" s="29"/>
      <c r="S33" s="91"/>
      <c r="T33" s="91"/>
      <c r="U33" s="91"/>
      <c r="V33" s="62">
        <f>SUM($D$5:$D33)/(COUNTA($D$5:$D33)-COUNTA($E$5:$E33))</f>
        <v>9.5</v>
      </c>
      <c r="W33" s="247" t="s">
        <v>259</v>
      </c>
      <c r="X33" s="248"/>
      <c r="Y33" s="248"/>
      <c r="Z33" s="249"/>
      <c r="AA33" s="101">
        <f>SUMPRODUCT((D5:D34=0)*(D5:D34&lt;&gt;"")*(E5:E34&lt;&gt;"*"))</f>
        <v>2</v>
      </c>
      <c r="AB33" s="102">
        <f>SUMPRODUCT((D5:D34=0)*(D5:D34&lt;&gt;"")*(E5:E34&lt;&gt;"*")*(F5:F34=1))</f>
        <v>1</v>
      </c>
    </row>
    <row r="34" spans="1:28" s="24" customFormat="1" x14ac:dyDescent="0.2">
      <c r="A34" s="91"/>
      <c r="B34" s="29"/>
      <c r="C34" s="53"/>
      <c r="D34" s="43"/>
      <c r="E34" s="54"/>
      <c r="F34" s="61"/>
      <c r="G34" s="91"/>
      <c r="H34" s="91"/>
      <c r="I34" s="91"/>
      <c r="J34" s="29"/>
      <c r="K34" s="91"/>
      <c r="L34" s="91"/>
      <c r="M34" s="91"/>
      <c r="N34" s="91"/>
      <c r="O34" s="29"/>
      <c r="P34" s="61"/>
      <c r="Q34" s="61"/>
      <c r="R34" s="29"/>
      <c r="S34" s="91"/>
      <c r="T34" s="91"/>
      <c r="U34" s="91"/>
      <c r="V34" s="62">
        <f>SUM($D$5:$D34)/(COUNTA($D$5:$D34)-COUNTA($E$5:$E34))</f>
        <v>9.5</v>
      </c>
      <c r="W34" s="247" t="s">
        <v>260</v>
      </c>
      <c r="X34" s="248"/>
      <c r="Y34" s="248"/>
      <c r="Z34" s="249"/>
      <c r="AA34" s="101">
        <f>SUM(P5:P34)</f>
        <v>1</v>
      </c>
      <c r="AB34" s="102">
        <f>SUM(Q5:Q34)</f>
        <v>21</v>
      </c>
    </row>
    <row r="35" spans="1:28" s="24" customFormat="1" x14ac:dyDescent="0.2">
      <c r="W35" s="103"/>
      <c r="X35" s="103"/>
      <c r="Y35" s="103"/>
      <c r="Z35" s="104"/>
      <c r="AA35" s="105"/>
      <c r="AB35" s="105"/>
    </row>
    <row r="36" spans="1:28" x14ac:dyDescent="0.2">
      <c r="W36" s="26"/>
      <c r="X36" s="107"/>
      <c r="Y36" s="107"/>
      <c r="Z36" s="108"/>
      <c r="AA36" s="109"/>
      <c r="AB36" s="109"/>
    </row>
    <row r="37" spans="1:28" x14ac:dyDescent="0.2">
      <c r="W37" s="26"/>
      <c r="X37" s="26"/>
      <c r="Y37" s="26"/>
      <c r="Z37" s="108"/>
      <c r="AA37" s="109"/>
      <c r="AB37" s="109"/>
    </row>
  </sheetData>
  <mergeCells count="48">
    <mergeCell ref="AK3:AM3"/>
    <mergeCell ref="AA4:AB4"/>
    <mergeCell ref="AC4:AD4"/>
    <mergeCell ref="AA9:AB9"/>
    <mergeCell ref="AC9:AD9"/>
    <mergeCell ref="W7:AG7"/>
    <mergeCell ref="AA8:AB8"/>
    <mergeCell ref="AC8:AD8"/>
    <mergeCell ref="C3:I3"/>
    <mergeCell ref="K3:Q3"/>
    <mergeCell ref="S3:U3"/>
    <mergeCell ref="W3:AI3"/>
    <mergeCell ref="AA5:AB5"/>
    <mergeCell ref="AC5:AD5"/>
    <mergeCell ref="W11:Y11"/>
    <mergeCell ref="W15:AB15"/>
    <mergeCell ref="W16:Y16"/>
    <mergeCell ref="AA16:AB16"/>
    <mergeCell ref="W17:Y17"/>
    <mergeCell ref="AA17:AB17"/>
    <mergeCell ref="W18:Y18"/>
    <mergeCell ref="AA18:AB18"/>
    <mergeCell ref="W19:Y19"/>
    <mergeCell ref="AA19:AB19"/>
    <mergeCell ref="W20:Y20"/>
    <mergeCell ref="AA20:AB20"/>
    <mergeCell ref="AA28:AB28"/>
    <mergeCell ref="W21:Y21"/>
    <mergeCell ref="AA21:AB21"/>
    <mergeCell ref="W22:Y22"/>
    <mergeCell ref="AA22:AB22"/>
    <mergeCell ref="W23:Y23"/>
    <mergeCell ref="AA23:AB23"/>
    <mergeCell ref="W24:Y24"/>
    <mergeCell ref="AA24:AB24"/>
    <mergeCell ref="W25:Y25"/>
    <mergeCell ref="AA25:AB25"/>
    <mergeCell ref="W27:AB27"/>
    <mergeCell ref="W32:Z32"/>
    <mergeCell ref="AA32:AB32"/>
    <mergeCell ref="W33:Z33"/>
    <mergeCell ref="W34:Z34"/>
    <mergeCell ref="Y29:Z29"/>
    <mergeCell ref="AA29:AB29"/>
    <mergeCell ref="W30:Z30"/>
    <mergeCell ref="AA30:AB30"/>
    <mergeCell ref="W31:Z31"/>
    <mergeCell ref="AA31:AB31"/>
  </mergeCells>
  <dataValidations count="1">
    <dataValidation type="list" allowBlank="1" showInputMessage="1" showErrorMessage="1" sqref="G5:G34">
      <formula1>$W$16:$W$25</formula1>
    </dataValidation>
  </dataValidations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2</vt:i4>
      </vt:variant>
    </vt:vector>
  </HeadingPairs>
  <TitlesOfParts>
    <vt:vector size="40" baseType="lpstr">
      <vt:lpstr>Highlights</vt:lpstr>
      <vt:lpstr>Overall Season Stats</vt:lpstr>
      <vt:lpstr>Aakash Basu</vt:lpstr>
      <vt:lpstr>Ahmed Khan</vt:lpstr>
      <vt:lpstr>Alasdair Gordon-Gibson</vt:lpstr>
      <vt:lpstr>Alex Anderson</vt:lpstr>
      <vt:lpstr>Alyn Davies</vt:lpstr>
      <vt:lpstr>Andy Dick</vt:lpstr>
      <vt:lpstr>Angus Stewart</vt:lpstr>
      <vt:lpstr>Ben Hildred</vt:lpstr>
      <vt:lpstr>Bharti</vt:lpstr>
      <vt:lpstr>David Miller</vt:lpstr>
      <vt:lpstr>Dominic Bransden</vt:lpstr>
      <vt:lpstr>Dominic Coates</vt:lpstr>
      <vt:lpstr>Ed Coombe</vt:lpstr>
      <vt:lpstr>Fahad Usman</vt:lpstr>
      <vt:lpstr>Francis Dilley</vt:lpstr>
      <vt:lpstr>Graham Dalton</vt:lpstr>
      <vt:lpstr>Helen Hiley</vt:lpstr>
      <vt:lpstr>Henry Wilson</vt:lpstr>
      <vt:lpstr>James Threlfall</vt:lpstr>
      <vt:lpstr>Joe Farnham</vt:lpstr>
      <vt:lpstr>Jon McDougall-Bagnall</vt:lpstr>
      <vt:lpstr>Lewis Dean</vt:lpstr>
      <vt:lpstr>Michael Nott</vt:lpstr>
      <vt:lpstr>Patrick Jess</vt:lpstr>
      <vt:lpstr>Paul Smith</vt:lpstr>
      <vt:lpstr>Pete O'Boyle</vt:lpstr>
      <vt:lpstr>Phil Pass</vt:lpstr>
      <vt:lpstr>Richard Sokolowski</vt:lpstr>
      <vt:lpstr>Roy Dilley</vt:lpstr>
      <vt:lpstr>Samuel Mansell</vt:lpstr>
      <vt:lpstr>Stan Frankland</vt:lpstr>
      <vt:lpstr>Stefan Borsley</vt:lpstr>
      <vt:lpstr>Steve Hunter</vt:lpstr>
      <vt:lpstr>Tom Clemens</vt:lpstr>
      <vt:lpstr>Uday Pathania</vt:lpstr>
      <vt:lpstr>Will Cuming</vt:lpstr>
      <vt:lpstr>'Dominic Bransden'!Print_Area</vt:lpstr>
      <vt:lpstr>'Will Cuming'!Print_Area</vt:lpstr>
    </vt:vector>
  </TitlesOfParts>
  <Company>University of St Andrews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Dominic Bransden</dc:creator>
  <cp:lastModifiedBy>pmp3</cp:lastModifiedBy>
  <dcterms:created xsi:type="dcterms:W3CDTF">2013-09-20T07:35:39Z</dcterms:created>
  <dcterms:modified xsi:type="dcterms:W3CDTF">2013-10-04T17:51:17Z</dcterms:modified>
</cp:coreProperties>
</file>