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autoCompressPictures="0"/>
  <mc:AlternateContent xmlns:mc="http://schemas.openxmlformats.org/markup-compatibility/2006">
    <mc:Choice Requires="x15">
      <x15ac:absPath xmlns:x15ac="http://schemas.microsoft.com/office/spreadsheetml/2010/11/ac" url="X:\Finance\budgets\Schools &amp; Units Analysis\Units\Global Office\Non-Research Costing Template\"/>
    </mc:Choice>
  </mc:AlternateContent>
  <xr:revisionPtr revIDLastSave="0" documentId="13_ncr:1_{47A5C4A1-FC2D-422A-8F49-66DE0598DC20}" xr6:coauthVersionLast="47" xr6:coauthVersionMax="47" xr10:uidLastSave="{00000000-0000-0000-0000-000000000000}"/>
  <bookViews>
    <workbookView xWindow="28680" yWindow="-1605" windowWidth="29040" windowHeight="15840" xr2:uid="{00000000-000D-0000-FFFF-FFFF00000000}"/>
  </bookViews>
  <sheets>
    <sheet name="Information and Instructions" sheetId="8" r:id="rId1"/>
    <sheet name="Overview" sheetId="9" r:id="rId2"/>
    <sheet name="Costing Template - Input" sheetId="1" r:id="rId3"/>
    <sheet name="Costing Template - Example" sheetId="10" r:id="rId4"/>
    <sheet name="Payscale" sheetId="6" state="hidden" r:id="rId5"/>
  </sheets>
  <definedNames>
    <definedName name="_xlnm.Print_Area" localSheetId="1">Overview!$A:$I</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12" i="9" l="1"/>
  <c r="C10" i="9"/>
  <c r="O18" i="9"/>
  <c r="J71" i="10"/>
  <c r="O12" i="9"/>
  <c r="O10" i="9"/>
  <c r="O8" i="9"/>
  <c r="O7" i="9"/>
  <c r="O6" i="9"/>
  <c r="O4" i="9"/>
  <c r="N4" i="9"/>
  <c r="G45" i="10" l="1"/>
  <c r="J45" i="10"/>
  <c r="G44" i="10"/>
  <c r="J44" i="10"/>
  <c r="G43" i="10"/>
  <c r="J43" i="10"/>
  <c r="G42" i="10"/>
  <c r="J42" i="10"/>
  <c r="G39" i="10"/>
  <c r="J39" i="10"/>
  <c r="G38" i="10"/>
  <c r="J38" i="10"/>
  <c r="J37" i="10"/>
  <c r="J36" i="10"/>
  <c r="G33" i="10"/>
  <c r="J33" i="10"/>
  <c r="G32" i="10"/>
  <c r="J32" i="10"/>
  <c r="G31" i="10"/>
  <c r="J31" i="10"/>
  <c r="G30" i="10"/>
  <c r="J30" i="10"/>
  <c r="J29" i="10"/>
  <c r="G26" i="10"/>
  <c r="J26" i="10"/>
  <c r="G25" i="10"/>
  <c r="J25" i="10"/>
  <c r="J24" i="10"/>
  <c r="J23" i="10"/>
  <c r="J22" i="10"/>
  <c r="G82" i="10"/>
  <c r="G68" i="10"/>
  <c r="G60" i="10"/>
  <c r="E14" i="10"/>
  <c r="G13" i="10"/>
  <c r="G12" i="10"/>
  <c r="G11" i="10"/>
  <c r="G10" i="10"/>
  <c r="G9" i="10"/>
  <c r="G8" i="10"/>
  <c r="G45" i="1"/>
  <c r="J45" i="1"/>
  <c r="G44" i="1"/>
  <c r="J44" i="1"/>
  <c r="G43" i="1"/>
  <c r="J43" i="1"/>
  <c r="G42" i="1"/>
  <c r="J42" i="1"/>
  <c r="G39" i="1"/>
  <c r="J39" i="1"/>
  <c r="G38" i="1"/>
  <c r="J38" i="1"/>
  <c r="G37" i="1"/>
  <c r="J37" i="1"/>
  <c r="G36" i="1"/>
  <c r="J36" i="1"/>
  <c r="G33" i="1"/>
  <c r="J33" i="1"/>
  <c r="G32" i="1"/>
  <c r="J32" i="1"/>
  <c r="G31" i="1"/>
  <c r="J31" i="1"/>
  <c r="G30" i="1"/>
  <c r="J30" i="1"/>
  <c r="M16" i="9"/>
  <c r="G29" i="1"/>
  <c r="J29" i="1"/>
  <c r="G26" i="1"/>
  <c r="J26" i="1"/>
  <c r="G25" i="1"/>
  <c r="J25" i="1"/>
  <c r="G24" i="1"/>
  <c r="J24" i="1"/>
  <c r="G23" i="1"/>
  <c r="J23" i="1"/>
  <c r="G22" i="1"/>
  <c r="J22" i="1"/>
  <c r="G82" i="1"/>
  <c r="C18" i="9" s="1"/>
  <c r="G68" i="1"/>
  <c r="G60" i="1"/>
  <c r="E14" i="1"/>
  <c r="B4" i="9" s="1"/>
  <c r="G13" i="1"/>
  <c r="G12" i="1"/>
  <c r="G11" i="1"/>
  <c r="G10" i="1"/>
  <c r="G9" i="1"/>
  <c r="G8" i="1"/>
  <c r="G14" i="1" s="1"/>
  <c r="C4" i="9" s="1"/>
  <c r="L8" i="1"/>
  <c r="T6" i="6"/>
  <c r="T5" i="6"/>
  <c r="S6" i="6"/>
  <c r="S5" i="6"/>
  <c r="G46" i="10" l="1"/>
  <c r="G40" i="10"/>
  <c r="G34" i="10"/>
  <c r="G27" i="10"/>
  <c r="O5" i="9" s="1"/>
  <c r="O9" i="9" s="1"/>
  <c r="G14" i="10"/>
  <c r="G18" i="10" s="1"/>
  <c r="F14" i="10"/>
  <c r="G46" i="1"/>
  <c r="C8" i="9" s="1"/>
  <c r="G40" i="1"/>
  <c r="C7" i="9" s="1"/>
  <c r="G34" i="1"/>
  <c r="C6" i="9" s="1"/>
  <c r="G27" i="1"/>
  <c r="C5" i="9" s="1"/>
  <c r="G18" i="1"/>
  <c r="F14" i="1"/>
  <c r="O8" i="1"/>
  <c r="P8" i="1" s="1"/>
  <c r="M8" i="1"/>
  <c r="M9" i="1"/>
  <c r="P9" i="1"/>
  <c r="M10" i="1"/>
  <c r="P10" i="1"/>
  <c r="M11" i="1"/>
  <c r="P11" i="1"/>
  <c r="M12" i="1"/>
  <c r="P12" i="1"/>
  <c r="M13" i="1"/>
  <c r="P13" i="1"/>
  <c r="K14" i="1"/>
  <c r="N14" i="1"/>
  <c r="M22" i="1"/>
  <c r="P22" i="1" s="1"/>
  <c r="M68" i="1"/>
  <c r="P68" i="1"/>
  <c r="M82" i="1"/>
  <c r="P82" i="1"/>
  <c r="I16" i="9"/>
  <c r="G16" i="9"/>
  <c r="E16" i="9"/>
  <c r="A16" i="9"/>
  <c r="W6" i="6"/>
  <c r="W7" i="6" s="1"/>
  <c r="W5" i="6"/>
  <c r="M12" i="9"/>
  <c r="I12" i="9"/>
  <c r="G12" i="9"/>
  <c r="A12" i="9"/>
  <c r="C9" i="9" l="1"/>
  <c r="G62" i="10"/>
  <c r="G64" i="10" s="1"/>
  <c r="G62" i="1"/>
  <c r="M14" i="1"/>
  <c r="M18" i="1" s="1"/>
  <c r="P14" i="1"/>
  <c r="P68" i="10"/>
  <c r="U12" i="9" s="1"/>
  <c r="M68" i="10"/>
  <c r="S12" i="9" s="1"/>
  <c r="J68" i="10"/>
  <c r="Q12" i="9" s="1"/>
  <c r="J68" i="1"/>
  <c r="E12" i="9" s="1"/>
  <c r="A6" i="1"/>
  <c r="M1" i="9"/>
  <c r="U11" i="10"/>
  <c r="W11" i="10" s="1"/>
  <c r="D24" i="10" s="1"/>
  <c r="P82" i="10"/>
  <c r="U18" i="9" s="1"/>
  <c r="M82" i="10"/>
  <c r="S18" i="9" s="1"/>
  <c r="J82" i="10"/>
  <c r="Q18" i="9" s="1"/>
  <c r="P60" i="10"/>
  <c r="U10" i="9" s="1"/>
  <c r="M60" i="10"/>
  <c r="S10" i="9" s="1"/>
  <c r="J60" i="10"/>
  <c r="Q10" i="9" s="1"/>
  <c r="M45" i="10"/>
  <c r="P45" i="10" s="1"/>
  <c r="M44" i="10"/>
  <c r="P44" i="10" s="1"/>
  <c r="M43" i="10"/>
  <c r="P43" i="10" s="1"/>
  <c r="M39" i="10"/>
  <c r="P39" i="10" s="1"/>
  <c r="M38" i="10"/>
  <c r="P38" i="10" s="1"/>
  <c r="M33" i="10"/>
  <c r="P33" i="10" s="1"/>
  <c r="M32" i="10"/>
  <c r="P32" i="10" s="1"/>
  <c r="M31" i="10"/>
  <c r="P31" i="10" s="1"/>
  <c r="M30" i="10"/>
  <c r="P30" i="10" s="1"/>
  <c r="M26" i="10"/>
  <c r="P26" i="10" s="1"/>
  <c r="M25" i="10"/>
  <c r="P25" i="10" s="1"/>
  <c r="U24" i="10"/>
  <c r="W24" i="10" s="1"/>
  <c r="U23" i="10"/>
  <c r="W23" i="10" s="1"/>
  <c r="M23" i="10"/>
  <c r="P23" i="10" s="1"/>
  <c r="U22" i="10"/>
  <c r="W22" i="10" s="1"/>
  <c r="U21" i="10"/>
  <c r="W21" i="10" s="1"/>
  <c r="U20" i="10"/>
  <c r="W20" i="10" s="1"/>
  <c r="U19" i="10"/>
  <c r="W19" i="10" s="1"/>
  <c r="U18" i="10"/>
  <c r="W18" i="10" s="1"/>
  <c r="U17" i="10"/>
  <c r="W17" i="10" s="1"/>
  <c r="U16" i="10"/>
  <c r="W16" i="10" s="1"/>
  <c r="U15" i="10"/>
  <c r="W15" i="10" s="1"/>
  <c r="U14" i="10"/>
  <c r="W14" i="10" s="1"/>
  <c r="N14" i="10"/>
  <c r="T4" i="9" s="1"/>
  <c r="K14" i="10"/>
  <c r="R4" i="9" s="1"/>
  <c r="H14" i="10"/>
  <c r="P4" i="9" s="1"/>
  <c r="U13" i="10"/>
  <c r="W13" i="10" s="1"/>
  <c r="P13" i="10"/>
  <c r="M13" i="10"/>
  <c r="J13" i="10"/>
  <c r="U12" i="10"/>
  <c r="W12" i="10" s="1"/>
  <c r="P12" i="10"/>
  <c r="M12" i="10"/>
  <c r="J12" i="10"/>
  <c r="P11" i="10"/>
  <c r="M11" i="10"/>
  <c r="J11" i="10"/>
  <c r="U10" i="10"/>
  <c r="W10" i="10" s="1"/>
  <c r="P10" i="10"/>
  <c r="M10" i="10"/>
  <c r="J10" i="10"/>
  <c r="P9" i="10"/>
  <c r="M9" i="10"/>
  <c r="J9" i="10"/>
  <c r="P8" i="10"/>
  <c r="M8" i="10"/>
  <c r="J8" i="10"/>
  <c r="U20" i="1"/>
  <c r="W20" i="1" s="1"/>
  <c r="U21" i="1"/>
  <c r="W21" i="1" s="1"/>
  <c r="U22" i="1"/>
  <c r="W22" i="1" s="1"/>
  <c r="U23" i="1"/>
  <c r="W23" i="1" s="1"/>
  <c r="U24" i="1"/>
  <c r="W24" i="1" s="1"/>
  <c r="M30" i="1"/>
  <c r="P30" i="1" s="1"/>
  <c r="M31" i="1"/>
  <c r="M32" i="1"/>
  <c r="P32" i="1" s="1"/>
  <c r="M33" i="1"/>
  <c r="P33" i="1" s="1"/>
  <c r="M23" i="1"/>
  <c r="P23" i="1" s="1"/>
  <c r="M24" i="1"/>
  <c r="P24" i="1" s="1"/>
  <c r="M25" i="1"/>
  <c r="P25" i="1" s="1"/>
  <c r="M26" i="1"/>
  <c r="P26" i="1" s="1"/>
  <c r="M37" i="1"/>
  <c r="P37" i="1" s="1"/>
  <c r="M38" i="1"/>
  <c r="P38" i="1" s="1"/>
  <c r="M43" i="1"/>
  <c r="P43" i="1" s="1"/>
  <c r="M44" i="1"/>
  <c r="P44" i="1" s="1"/>
  <c r="M42" i="1"/>
  <c r="M29" i="1"/>
  <c r="P29" i="1" s="1"/>
  <c r="M36" i="1"/>
  <c r="P36" i="1" s="1"/>
  <c r="M39" i="1"/>
  <c r="P39" i="1" s="1"/>
  <c r="M45" i="1"/>
  <c r="P45" i="1" s="1"/>
  <c r="G69" i="10" l="1"/>
  <c r="G71" i="10" s="1"/>
  <c r="O11" i="9"/>
  <c r="O13" i="9" s="1"/>
  <c r="O14" i="9" s="1"/>
  <c r="O15" i="9" s="1"/>
  <c r="G74" i="10"/>
  <c r="G73" i="10"/>
  <c r="L14" i="1"/>
  <c r="P60" i="1"/>
  <c r="M60" i="1"/>
  <c r="P40" i="1"/>
  <c r="P27" i="1"/>
  <c r="P42" i="1"/>
  <c r="P46" i="1" s="1"/>
  <c r="M46" i="1"/>
  <c r="M34" i="1"/>
  <c r="P31" i="1"/>
  <c r="P34" i="1" s="1"/>
  <c r="M27" i="1"/>
  <c r="M40" i="1"/>
  <c r="O14" i="1"/>
  <c r="P18" i="1"/>
  <c r="M14" i="10"/>
  <c r="P14" i="10"/>
  <c r="P18" i="10" s="1"/>
  <c r="U4" i="9" s="1"/>
  <c r="J46" i="10"/>
  <c r="Q8" i="9" s="1"/>
  <c r="M42" i="10"/>
  <c r="J14" i="10"/>
  <c r="I14" i="10" s="1"/>
  <c r="L14" i="10"/>
  <c r="M18" i="10"/>
  <c r="S4" i="9" s="1"/>
  <c r="J34" i="1"/>
  <c r="J40" i="1"/>
  <c r="J46" i="1"/>
  <c r="P62" i="1" l="1"/>
  <c r="P64" i="1" s="1"/>
  <c r="P69" i="1" s="1"/>
  <c r="P71" i="1" s="1"/>
  <c r="P73" i="1" s="1"/>
  <c r="M62" i="1"/>
  <c r="M64" i="1" s="1"/>
  <c r="M69" i="1" s="1"/>
  <c r="M71" i="1" s="1"/>
  <c r="M73" i="1" s="1"/>
  <c r="O14" i="10"/>
  <c r="M46" i="10"/>
  <c r="S8" i="9" s="1"/>
  <c r="P42" i="10"/>
  <c r="P46" i="10" s="1"/>
  <c r="U8" i="9" s="1"/>
  <c r="J18" i="10"/>
  <c r="Q4" i="9" s="1"/>
  <c r="M72" i="1" l="1"/>
  <c r="M74" i="1"/>
  <c r="P74" i="1"/>
  <c r="P72" i="1"/>
  <c r="J27" i="1"/>
  <c r="J62" i="1" s="1"/>
  <c r="U19" i="1"/>
  <c r="W19" i="1" s="1"/>
  <c r="U18" i="1"/>
  <c r="W18" i="1" s="1"/>
  <c r="U17" i="1"/>
  <c r="W17" i="1" s="1"/>
  <c r="U16" i="1"/>
  <c r="W16" i="1" s="1"/>
  <c r="U15" i="1"/>
  <c r="W15" i="1" s="1"/>
  <c r="U14" i="1"/>
  <c r="W14" i="1" s="1"/>
  <c r="U13" i="1"/>
  <c r="W13" i="1" s="1"/>
  <c r="U12" i="1"/>
  <c r="W12" i="1" s="1"/>
  <c r="U11" i="1"/>
  <c r="W11" i="1" s="1"/>
  <c r="U10" i="1"/>
  <c r="W10" i="1" s="1"/>
  <c r="I18" i="9" l="1"/>
  <c r="G18" i="9"/>
  <c r="J82" i="1"/>
  <c r="E18" i="9" s="1"/>
  <c r="A3" i="9" l="1"/>
  <c r="A1" i="9"/>
  <c r="A4" i="9" l="1"/>
  <c r="H14" i="1" l="1"/>
  <c r="D4" i="9" l="1"/>
  <c r="H4" i="9"/>
  <c r="I10" i="9"/>
  <c r="F4" i="9"/>
  <c r="G10" i="9"/>
  <c r="I4" i="9"/>
  <c r="G4" i="9" l="1"/>
  <c r="L27" i="6"/>
  <c r="C34" i="6"/>
  <c r="C40" i="6"/>
  <c r="C46" i="6"/>
  <c r="T12" i="6" s="1"/>
  <c r="M37" i="10" s="1"/>
  <c r="P37" i="10" s="1"/>
  <c r="C52" i="6"/>
  <c r="S10" i="6" l="1"/>
  <c r="T10" i="6"/>
  <c r="S11" i="6"/>
  <c r="T11" i="6"/>
  <c r="S13" i="6"/>
  <c r="T13" i="6"/>
  <c r="S9" i="6"/>
  <c r="T9" i="6"/>
  <c r="S12" i="6"/>
  <c r="J8" i="1"/>
  <c r="J9" i="1"/>
  <c r="J10" i="1"/>
  <c r="J11" i="1"/>
  <c r="J12" i="1"/>
  <c r="J13" i="1"/>
  <c r="J60" i="1"/>
  <c r="E10" i="9" s="1"/>
  <c r="J14" i="1" l="1"/>
  <c r="J18" i="1" s="1"/>
  <c r="E8" i="9" l="1"/>
  <c r="E4" i="9"/>
  <c r="G8" i="9"/>
  <c r="I14" i="1"/>
  <c r="L30" i="6"/>
  <c r="L29" i="6"/>
  <c r="L28" i="6"/>
  <c r="L26" i="6"/>
  <c r="L25" i="6"/>
  <c r="L24" i="6"/>
  <c r="L23" i="6"/>
  <c r="L22" i="6"/>
  <c r="L21" i="6"/>
  <c r="L20" i="6"/>
  <c r="S8" i="6" s="1"/>
  <c r="L19" i="6"/>
  <c r="L18" i="6"/>
  <c r="L17" i="6"/>
  <c r="L16" i="6"/>
  <c r="L15" i="6"/>
  <c r="L14" i="6"/>
  <c r="L13" i="6"/>
  <c r="L12" i="6"/>
  <c r="J11" i="6"/>
  <c r="L11" i="6" s="1"/>
  <c r="J10" i="6"/>
  <c r="L10" i="6" s="1"/>
  <c r="J9" i="6"/>
  <c r="L9" i="6" s="1"/>
  <c r="J8" i="6"/>
  <c r="L8" i="6" s="1"/>
  <c r="J7" i="6"/>
  <c r="L7" i="6" s="1"/>
  <c r="J6" i="6"/>
  <c r="L6" i="6" s="1"/>
  <c r="J5" i="6"/>
  <c r="L5" i="6" s="1"/>
  <c r="S7" i="6" l="1"/>
  <c r="T7" i="6"/>
  <c r="M22" i="10" s="1"/>
  <c r="P22" i="10" s="1"/>
  <c r="T8" i="6"/>
  <c r="I8" i="9"/>
  <c r="J40" i="10" l="1"/>
  <c r="Q7" i="9" s="1"/>
  <c r="M36" i="10"/>
  <c r="M40" i="10" l="1"/>
  <c r="S7" i="9" s="1"/>
  <c r="P36" i="10"/>
  <c r="P40" i="10" s="1"/>
  <c r="U7" i="9" s="1"/>
  <c r="M24" i="10"/>
  <c r="J27" i="10"/>
  <c r="Q5" i="9" s="1"/>
  <c r="J34" i="10"/>
  <c r="Q6" i="9" s="1"/>
  <c r="M29" i="10"/>
  <c r="E5" i="9"/>
  <c r="I6" i="9"/>
  <c r="E6" i="9"/>
  <c r="E7" i="9"/>
  <c r="Q9" i="9" l="1"/>
  <c r="J62" i="10"/>
  <c r="J64" i="10" s="1"/>
  <c r="J69" i="10" s="1"/>
  <c r="J72" i="10" s="1"/>
  <c r="P24" i="10"/>
  <c r="P27" i="10" s="1"/>
  <c r="U5" i="9" s="1"/>
  <c r="M27" i="10"/>
  <c r="S5" i="9" s="1"/>
  <c r="P29" i="10"/>
  <c r="P34" i="10" s="1"/>
  <c r="U6" i="9" s="1"/>
  <c r="M34" i="10"/>
  <c r="J64" i="1"/>
  <c r="I5" i="9"/>
  <c r="G5" i="9"/>
  <c r="G6" i="9"/>
  <c r="G7" i="9"/>
  <c r="E9" i="9"/>
  <c r="E11" i="9" l="1"/>
  <c r="E13" i="9" s="1"/>
  <c r="E14" i="9" s="1"/>
  <c r="E15" i="9" s="1"/>
  <c r="J69" i="1"/>
  <c r="J71" i="1" s="1"/>
  <c r="U9" i="9"/>
  <c r="M62" i="10"/>
  <c r="M64" i="10" s="1"/>
  <c r="M69" i="10" s="1"/>
  <c r="S6" i="9"/>
  <c r="S9" i="9" s="1"/>
  <c r="J73" i="10"/>
  <c r="Q11" i="9"/>
  <c r="P62" i="10"/>
  <c r="P64" i="10" s="1"/>
  <c r="P69" i="10" s="1"/>
  <c r="G9" i="9"/>
  <c r="I7" i="9"/>
  <c r="I9" i="9" s="1"/>
  <c r="Q13" i="9" l="1"/>
  <c r="Q14" i="9" s="1"/>
  <c r="Q15" i="9" s="1"/>
  <c r="Q16" i="9" s="1"/>
  <c r="I11" i="9"/>
  <c r="I13" i="9" s="1"/>
  <c r="I14" i="9" s="1"/>
  <c r="I15" i="9" s="1"/>
  <c r="J74" i="10"/>
  <c r="P71" i="10"/>
  <c r="P74" i="10" s="1"/>
  <c r="U11" i="9"/>
  <c r="M71" i="10"/>
  <c r="S11" i="9"/>
  <c r="J73" i="1"/>
  <c r="J72" i="1"/>
  <c r="J74" i="1"/>
  <c r="G11" i="9"/>
  <c r="G13" i="9" l="1"/>
  <c r="G14" i="9" s="1"/>
  <c r="G15" i="9" s="1"/>
  <c r="U13" i="9"/>
  <c r="U14" i="9" s="1"/>
  <c r="U15" i="9" s="1"/>
  <c r="U16" i="9" s="1"/>
  <c r="S13" i="9"/>
  <c r="S14" i="9" s="1"/>
  <c r="S15" i="9" s="1"/>
  <c r="S16" i="9" s="1"/>
  <c r="P73" i="10"/>
  <c r="P72" i="10"/>
  <c r="M72" i="10"/>
  <c r="M73" i="10"/>
  <c r="M74" i="10"/>
  <c r="C15" i="9"/>
  <c r="C14" i="9"/>
  <c r="C13" i="9"/>
  <c r="C11" i="9"/>
  <c r="G74" i="1"/>
  <c r="G73" i="1"/>
  <c r="G64" i="1"/>
  <c r="G69" i="1"/>
  <c r="G71" i="1"/>
  <c r="G72" i="1"/>
</calcChain>
</file>

<file path=xl/sharedStrings.xml><?xml version="1.0" encoding="utf-8"?>
<sst xmlns="http://schemas.openxmlformats.org/spreadsheetml/2006/main" count="329" uniqueCount="162">
  <si>
    <t>Total costs</t>
  </si>
  <si>
    <t>Predicted No of Students</t>
  </si>
  <si>
    <t>Fee (agreed with fees office)</t>
  </si>
  <si>
    <t>Source of Estimated Fee e.g. Registry / Market Research</t>
  </si>
  <si>
    <t xml:space="preserve">Income from fees (home) </t>
  </si>
  <si>
    <t xml:space="preserve">Income from fees (overseas) </t>
  </si>
  <si>
    <t xml:space="preserve">Income from external funding </t>
  </si>
  <si>
    <t>Status</t>
  </si>
  <si>
    <t>Full Time</t>
  </si>
  <si>
    <t>Part Time</t>
  </si>
  <si>
    <t>Grade</t>
  </si>
  <si>
    <t>Averge Prof Salaries</t>
  </si>
  <si>
    <t>Source</t>
  </si>
  <si>
    <t>Main</t>
  </si>
  <si>
    <t>NI</t>
  </si>
  <si>
    <t>S&amp;LAS</t>
  </si>
  <si>
    <t xml:space="preserve"> Total </t>
  </si>
  <si>
    <t>Pt</t>
  </si>
  <si>
    <t>USS</t>
  </si>
  <si>
    <t xml:space="preserve"> Total</t>
  </si>
  <si>
    <t>Row Labels</t>
  </si>
  <si>
    <t>Average of Current</t>
  </si>
  <si>
    <t>School of Art History</t>
  </si>
  <si>
    <t>School of Biology</t>
  </si>
  <si>
    <t>School of Chemistry</t>
  </si>
  <si>
    <t>School of Classics</t>
  </si>
  <si>
    <t>School of Computer Science</t>
  </si>
  <si>
    <t>School of Divinity</t>
  </si>
  <si>
    <t>School of Earth Science</t>
  </si>
  <si>
    <t>School of Economics &amp; Finance</t>
  </si>
  <si>
    <t>School of English</t>
  </si>
  <si>
    <t>School of Geography &amp; SD</t>
  </si>
  <si>
    <t>School of History</t>
  </si>
  <si>
    <t>School of International Relations</t>
  </si>
  <si>
    <t>School of Management</t>
  </si>
  <si>
    <t>School of Mathematics &amp; Statistics</t>
  </si>
  <si>
    <t>School of Medicine</t>
  </si>
  <si>
    <t>School of Modern Languages</t>
  </si>
  <si>
    <t>School of Philos Anthro &amp; Film Studies</t>
  </si>
  <si>
    <t>School of Physics &amp; Astronomy</t>
  </si>
  <si>
    <t>School of Psychology &amp; Neuroscience</t>
  </si>
  <si>
    <t>Grand Total</t>
  </si>
  <si>
    <t>6T*</t>
  </si>
  <si>
    <t>Science Prof Average</t>
  </si>
  <si>
    <t>Grade 8</t>
  </si>
  <si>
    <t>Grade 7</t>
  </si>
  <si>
    <t>Grade 6</t>
  </si>
  <si>
    <t>Grade 5</t>
  </si>
  <si>
    <t>Grade 4</t>
  </si>
  <si>
    <t>Grade 3</t>
  </si>
  <si>
    <t>Grade 2</t>
  </si>
  <si>
    <t>Total Current Academic Time Expenditure</t>
  </si>
  <si>
    <t>Total New Academic Time Expenditure</t>
  </si>
  <si>
    <t>Total New Support Time Expenditure</t>
  </si>
  <si>
    <t>Total Additional Operational Expenditure</t>
  </si>
  <si>
    <t>Total Overheads</t>
  </si>
  <si>
    <t>Total Income / Spend</t>
  </si>
  <si>
    <t>Total Current Support Time Expenditure</t>
  </si>
  <si>
    <t>Overhead for PGT</t>
  </si>
  <si>
    <t>Per Registry</t>
  </si>
  <si>
    <t>Teaching Fellow</t>
  </si>
  <si>
    <t>Teaching secretary</t>
  </si>
  <si>
    <t>School Manager</t>
  </si>
  <si>
    <r>
      <t>Profit/</t>
    </r>
    <r>
      <rPr>
        <b/>
        <sz val="11"/>
        <color rgb="FFFF0000"/>
        <rFont val="Calibri"/>
        <family val="2"/>
        <scheme val="minor"/>
      </rPr>
      <t>loss</t>
    </r>
    <r>
      <rPr>
        <b/>
        <sz val="11"/>
        <color theme="1"/>
        <rFont val="Calibri"/>
        <family val="2"/>
        <scheme val="minor"/>
      </rPr>
      <t xml:space="preserve"> excluding current staff &amp; overhead </t>
    </r>
  </si>
  <si>
    <r>
      <t>Profit/</t>
    </r>
    <r>
      <rPr>
        <b/>
        <sz val="11"/>
        <color rgb="FFFF0000"/>
        <rFont val="Calibri"/>
        <family val="2"/>
        <scheme val="minor"/>
      </rPr>
      <t>loss</t>
    </r>
    <r>
      <rPr>
        <b/>
        <sz val="11"/>
        <color theme="1"/>
        <rFont val="Calibri"/>
        <family val="2"/>
        <scheme val="minor"/>
      </rPr>
      <t xml:space="preserve"> excluding overhead (ie direct surplus/</t>
    </r>
    <r>
      <rPr>
        <b/>
        <sz val="11"/>
        <color rgb="FFFF0000"/>
        <rFont val="Calibri"/>
        <family val="2"/>
        <scheme val="minor"/>
      </rPr>
      <t>deficit)</t>
    </r>
  </si>
  <si>
    <t>Above information pulled from TRAC T. Info found at below location:</t>
  </si>
  <si>
    <t>X:\Finance\corplan\CP DATA\TRAC\TrAC Return 2018-19\I and E University</t>
  </si>
  <si>
    <t>X:\Finance\corplan\Salaries</t>
  </si>
  <si>
    <t>Year Two</t>
  </si>
  <si>
    <t>Year Three</t>
  </si>
  <si>
    <t xml:space="preserve">Senior Teaching Fellow </t>
  </si>
  <si>
    <t>Professor Joe Bloggs</t>
  </si>
  <si>
    <t>Laboratory costs</t>
  </si>
  <si>
    <t>Field courses</t>
  </si>
  <si>
    <t>Software</t>
  </si>
  <si>
    <t>Books/journals</t>
  </si>
  <si>
    <t>Possible fee waivers (scholarships)</t>
  </si>
  <si>
    <t>Residences Accomodation Charge</t>
  </si>
  <si>
    <t>Year one</t>
  </si>
  <si>
    <t>Overhead for UG</t>
  </si>
  <si>
    <t>Overhead for Summer Course</t>
  </si>
  <si>
    <t>Enter Programme / Course Name</t>
  </si>
  <si>
    <t>Example</t>
  </si>
  <si>
    <t>Supporting Commentary</t>
  </si>
  <si>
    <t xml:space="preserve">This course will provide an additional dimension to the school and complement the current courses on offer. It should also become a feeder course for our PGT …...........
The estimated students numbers and fees have been discussed with Registry and Admissions colleagues and market research carried out in conjunction with this. Year one student numbers are relatively conservative and with the correct marketing we would hope to at least achieve these figures. From Year 3 onwards we would hope to grow by a further 10% per year until reaching saturation at around 38 FTE by Year 7. These should be new students to the University and help growth rather than displace current programme students. 
We can deliver most of this new course from within current staffing but we would require one new 50% teaching fellow. See full business case for more detail on the staffing, teaching delivery and assessments. 
In terms of operational expenditure there will be some minor one-off advertising expenditure in year 1, lab &amp; field costs which will increase with increasing numbers to £21k in Year 3 to a stable level of £25k by Year 7. In Years 2 &amp; 3 we would like to offer some fee scholarships to help boost recruitment numbers, we expect to then maintain these at Year 3 levels of £15k.
the 50% return of net surplus will be used within the school firstly to support the research activity of the current staff that will contribute to this course. Any remaining return will be used to support our PGR students for travel, conferences, consumables etc. 
</t>
  </si>
  <si>
    <t>Supporting Commentary (Example)</t>
  </si>
  <si>
    <t>Introduction</t>
  </si>
  <si>
    <t>Non-Research Costing Template</t>
  </si>
  <si>
    <t>How to Complete</t>
  </si>
  <si>
    <t>Misc income - please detail</t>
  </si>
  <si>
    <t>1.1 Total income from Fees</t>
  </si>
  <si>
    <t>1.0 Total income to University</t>
  </si>
  <si>
    <t>2.1 Total Staff Costs</t>
  </si>
  <si>
    <t>2.2 Total Non-Staff Costs</t>
  </si>
  <si>
    <t>2.0 Total Costs</t>
  </si>
  <si>
    <r>
      <t>3.0 Estimated Surplus/</t>
    </r>
    <r>
      <rPr>
        <b/>
        <sz val="11"/>
        <color rgb="FFFF0000"/>
        <rFont val="Calibri"/>
        <family val="2"/>
        <scheme val="minor"/>
      </rPr>
      <t>Deficit</t>
    </r>
  </si>
  <si>
    <t>2.0 Costs</t>
  </si>
  <si>
    <t>2.2.1 Extra costs</t>
  </si>
  <si>
    <t>2.2.2 Overheads</t>
  </si>
  <si>
    <t xml:space="preserve">Estimated Overhead Cost </t>
  </si>
  <si>
    <t>Reviewed &amp; Approved by</t>
  </si>
  <si>
    <t>Date</t>
  </si>
  <si>
    <t>Submitted By</t>
  </si>
  <si>
    <t>Submitted By (on behalf of School / Unit)</t>
  </si>
  <si>
    <t>Reviewed &amp; Approved By (on behalf of FAS)</t>
  </si>
  <si>
    <t>Kathryn Davidson (SMA)</t>
  </si>
  <si>
    <t>J Bloggs (HoS)</t>
  </si>
  <si>
    <r>
      <t>3.0 Surplus/</t>
    </r>
    <r>
      <rPr>
        <b/>
        <sz val="11"/>
        <color rgb="FFFF0000"/>
        <rFont val="Calibri"/>
        <family val="2"/>
        <scheme val="minor"/>
      </rPr>
      <t>Deficit</t>
    </r>
  </si>
  <si>
    <t>3.1 Additional Net Surplus returned to school (year in arrears)</t>
  </si>
  <si>
    <t>Where can I get Support</t>
  </si>
  <si>
    <t>@ 30% of direct costs</t>
  </si>
  <si>
    <t>Cost of advertising / recruitment costs</t>
  </si>
  <si>
    <t>Enter Programme / Course / Activity Name here</t>
  </si>
  <si>
    <t>Memberships / subscriptions</t>
  </si>
  <si>
    <t>Equipment and consumables (&lt;£25k per item)</t>
  </si>
  <si>
    <t>4.0 Capital Investment</t>
  </si>
  <si>
    <t>Total Capital Investment Required</t>
  </si>
  <si>
    <t>4.0 Total Capital Investment</t>
  </si>
  <si>
    <t>New Microscopes</t>
  </si>
  <si>
    <t>Will this form a core academic course (through CAG i.e. credit bearing) or a non-core course (through Short Courses Committee i.e. non-credit bearing)</t>
  </si>
  <si>
    <t xml:space="preserve">1.1 Predicted Fee / Delegate Income </t>
  </si>
  <si>
    <t>Standard Course / Activity</t>
  </si>
  <si>
    <t>Non-Standard Course / Activity</t>
  </si>
  <si>
    <t>For general help / advice / support please contact your FAS Team (https://www.st-andrews.ac.uk/finance/financialadviceandsupportteams/)
For any new / updated standard courses please use the Module and programme approval pages alongside this template: https://www.st-andrews.ac.uk/education/staff/teaching/curriculum/module-approval/ Please contact Admissions for any help with market analysis and Registry for any help with fees and programme arrangements.
For any non-standard course please use the Short Courses Committee pages alongside this template: https://www.st-andrews.ac.uk/staff/studentadmin/study-abroad/shortcourses/ Please contact the Global Office with any questions: partnerships@st-andrews.ac.uk 
For any other activity / business please speak with your FAS team in the first instance.
Please see the 'Costing Template - Example' tab for a detailed worked example.</t>
  </si>
  <si>
    <t>none</t>
  </si>
  <si>
    <t>Postgraduate secretary</t>
  </si>
  <si>
    <t>Extracurricular Activity</t>
  </si>
  <si>
    <t>Hours</t>
  </si>
  <si>
    <t>FTE Calculator</t>
  </si>
  <si>
    <t>% Effort</t>
  </si>
  <si>
    <t>Position</t>
  </si>
  <si>
    <t>Start Date</t>
  </si>
  <si>
    <t>End Date</t>
  </si>
  <si>
    <t>Time</t>
  </si>
  <si>
    <t>FTE</t>
  </si>
  <si>
    <t>1 Day per week</t>
  </si>
  <si>
    <t>2 Day per week</t>
  </si>
  <si>
    <t>3 Day per week</t>
  </si>
  <si>
    <t>4 Day per week</t>
  </si>
  <si>
    <t>5 Day per week</t>
  </si>
  <si>
    <t>%FTE</t>
  </si>
  <si>
    <t>Please only enter hours or FTE. Not both. FTE calculator is avaliable if needed.</t>
  </si>
  <si>
    <t>Misc income - Sponsorship of students</t>
  </si>
  <si>
    <t>Senior Teaching Fellow</t>
  </si>
  <si>
    <t>Teaching Administrator support</t>
  </si>
  <si>
    <t xml:space="preserve">2.1.1 Current Academic staff time required </t>
  </si>
  <si>
    <t xml:space="preserve">2.1.2 New Academic staff time required </t>
  </si>
  <si>
    <t xml:space="preserve">2.1.3 Current Support staff time required </t>
  </si>
  <si>
    <t xml:space="preserve">2.1.4 New Support staff time required </t>
  </si>
  <si>
    <r>
      <t xml:space="preserve">This Costing Tool has been designed in conjunction with the University Financial Framework. It provides a transparent and consistent approach to costing new modules/courses/programmes/activities across the University, ensuring evaluation of proposals on a consistent financial basis. </t>
    </r>
    <r>
      <rPr>
        <b/>
        <sz val="11"/>
        <color theme="1"/>
        <rFont val="Calibri"/>
        <family val="2"/>
        <scheme val="minor"/>
      </rPr>
      <t xml:space="preserve">It covers both Standard and Non-Standard Courses or activities. </t>
    </r>
    <r>
      <rPr>
        <sz val="11"/>
        <color theme="1"/>
        <rFont val="Calibri"/>
        <family val="2"/>
        <scheme val="minor"/>
      </rPr>
      <t xml:space="preserve">
This template should be completed in conjunction with the relevant Business Case required for the type of new activity you are proposing and submitted to the relevant Board / Committee / PO Lead etc. For example new modules / courses also require a full business case along with this costing template to be submitted to the Curriculum Approvals Group (CAG), Short Courses require to go to the Short Courses Committee. 
Further advice and support on how to complete the template is available from your FAS Team. The template should be approved by your FAS Senior Management Accountant prior to submitting to the relevant Board / Committee / PO Lead.</t>
    </r>
  </si>
  <si>
    <t>Please only enter hours or FTE. Not both. FTE calculator is available if needed.</t>
  </si>
  <si>
    <t>School Scolarships</t>
  </si>
  <si>
    <t>Partner Costs</t>
  </si>
  <si>
    <t>2.2.3 Costs that don't drive overheads</t>
  </si>
  <si>
    <t>Total cost that don't drive overheads</t>
  </si>
  <si>
    <t>Course development flat rate</t>
  </si>
  <si>
    <t>Arts Prof Average</t>
  </si>
  <si>
    <t>Average Prof per School 2022-23</t>
  </si>
  <si>
    <t>Salary Scale August 2023 with costs</t>
  </si>
  <si>
    <t>Year zero</t>
  </si>
  <si>
    <t>Extracurricular Activity and Excursions</t>
  </si>
  <si>
    <r>
      <t xml:space="preserve">Please complete the  'Costing Template - Input' tab. This updates the Overview tab which summarises the overall income, costs and surplus the new programme / activity is estimated to generate. 
The 'Costing Template - Input' tab is split into 3 sections: Income, Staff Costs and Non-Staff Costs. 
</t>
    </r>
    <r>
      <rPr>
        <b/>
        <sz val="11"/>
        <color theme="1"/>
        <rFont val="Calibri"/>
        <family val="2"/>
        <scheme val="minor"/>
      </rPr>
      <t>1.0 - Income</t>
    </r>
    <r>
      <rPr>
        <sz val="11"/>
        <color theme="1"/>
        <rFont val="Calibri"/>
        <family val="2"/>
        <scheme val="minor"/>
      </rPr>
      <t xml:space="preserve">
Calculates student related activity (rows  8-13) via estimated FTE multiplied by the estimated fee. You should liaise with Registry / Admissions to carry out relevant market research and agree on estimated FTE and fees, this is likely to be for UG, PGT, summer courses, CPD, non-degree courses etc. Please ensure you consider both home and overseas students when considering this and only include 'new students' therefore discount any students that would likely be displaced from current courses / programmes. There is a separate section for any non fee related activity (rows 15-17), please provide details of what this activity will be e.g. Conference Income, Sponsorship etc.
</t>
    </r>
    <r>
      <rPr>
        <b/>
        <sz val="11"/>
        <color theme="1"/>
        <rFont val="Calibri"/>
        <family val="2"/>
        <scheme val="minor"/>
      </rPr>
      <t xml:space="preserve">2.1 Staff Costs
</t>
    </r>
    <r>
      <rPr>
        <sz val="11"/>
        <color theme="1"/>
        <rFont val="Calibri"/>
        <family val="2"/>
        <scheme val="minor"/>
      </rPr>
      <t xml:space="preserve">This section is split into current and new for both Academic and Non-Academic staff. There is an FTE calculator (columns R-Z) to help estimate the %age effort for each staff member or if you prefer to work in hour's this can be entered in column C. If the staff member is only required for one year, delete costs out for other years. The £ calculations are automated for ease of use and will use the average for the grade point including on costs and 3% inflation in years 2 and 3. Key things to consider when estimating  the %age effort or number of hour's are:
Contact Time, Dissertation Supervision, Assessment &amp; Marking, Preparation Time, Administration, Management &amp; Planning &amp; Communication to Students
</t>
    </r>
    <r>
      <rPr>
        <b/>
        <sz val="11"/>
        <color theme="1"/>
        <rFont val="Calibri"/>
        <family val="2"/>
        <scheme val="minor"/>
      </rPr>
      <t xml:space="preserve">2.2 Non Staff Costs
</t>
    </r>
    <r>
      <rPr>
        <sz val="11"/>
        <color theme="1"/>
        <rFont val="Calibri"/>
        <family val="2"/>
        <scheme val="minor"/>
      </rPr>
      <t xml:space="preserve">This covers any additional operational expenditure related to setting up and running this new course / programme / activity (Direct costs). You should consider both recurring and non-recurring costs within this. If approved you will receive this operational budget specifically within your annual budget for all non-standard courses / activity. For any standard courses/ activity this will be the case until the programme / course is embedded and forms part of the formulaic approach to operational budgets. 
Additionally an overhead element has been built in to reflect full economic costings (Indirect Costs). The current overhead rate is 30% of Direct Costs.
</t>
    </r>
    <r>
      <rPr>
        <b/>
        <sz val="11"/>
        <color theme="1"/>
        <rFont val="Calibri"/>
        <family val="2"/>
        <scheme val="minor"/>
      </rPr>
      <t>3 Surplus / (Deficit)</t>
    </r>
    <r>
      <rPr>
        <sz val="11"/>
        <color theme="1"/>
        <rFont val="Calibri"/>
        <family val="2"/>
        <scheme val="minor"/>
      </rPr>
      <t xml:space="preserve">
The overall surplus / deficit is calculated and should be considered in deciding whether to proceed with the new programme / course. 
As agreed in the Financial Framework 50% of any net surplus will be returned (a year in arrears) to the schools operational budget for all non-standard course/activity. 
The 'Overview' tab summarises the detailed costings. There is also a section to capture supporting commentary around the assumptions used and back up the financials. This tab also includes a sign off section for the school and FAS.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</si>
</sst>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000000000%"/>
    <numFmt numFmtId="165" formatCode="_-* #,##0_-;\-* #,##0_-;_-* &quot;-&quot;??_-;_-@_-"/>
    <numFmt numFmtId="166" formatCode="#,##0_ ;[Red]\-#,##0\ "/>
  </numFmts>
  <fonts count="13" x14ac:knownFonts="1">
    <font>
      <sz val="11"/>
      <color theme="1"/>
      <name val="Calibri"/>
      <family val="2"/>
      <scheme val="minor"/>
    </font>
    <font>
      <b/>
      <sz val="11"/>
      <color theme="1"/>
      <name val="Calibri"/>
      <family val="2"/>
      <scheme val="minor"/>
    </font>
    <font>
      <i/>
      <sz val="11"/>
      <color theme="1"/>
      <name val="Calibri"/>
      <family val="2"/>
      <scheme val="minor"/>
    </font>
    <font>
      <b/>
      <sz val="10"/>
      <color theme="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b/>
      <sz val="10"/>
      <name val="Arial"/>
      <family val="2"/>
    </font>
    <font>
      <b/>
      <u/>
      <sz val="10"/>
      <name val="Arial"/>
      <family val="2"/>
    </font>
    <font>
      <sz val="10"/>
      <name val="Arial"/>
      <family val="2"/>
    </font>
    <font>
      <b/>
      <i/>
      <sz val="11"/>
      <color theme="1"/>
      <name val="Calibri"/>
      <family val="2"/>
      <scheme val="minor"/>
    </font>
    <font>
      <b/>
      <sz val="11"/>
      <color rgb="FFFF0000"/>
      <name val="Calibri"/>
      <family val="2"/>
      <scheme val="minor"/>
    </font>
    <font>
      <sz val="11"/>
      <name val="Calibri"/>
      <family val="2"/>
      <scheme val="minor"/>
    </font>
  </fonts>
  <fills count="26">
    <fill>
      <patternFill patternType="none"/>
    </fill>
    <fill>
      <patternFill patternType="gray125"/>
    </fill>
    <fill>
      <patternFill patternType="solid">
        <fgColor theme="7" tint="0.59999389629810485"/>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bgColor indexed="64"/>
      </patternFill>
    </fill>
    <fill>
      <patternFill patternType="gray125">
        <bgColor indexed="9"/>
      </patternFill>
    </fill>
    <fill>
      <patternFill patternType="darkDown">
        <bgColor indexed="23"/>
      </patternFill>
    </fill>
    <fill>
      <patternFill patternType="solid">
        <fgColor indexed="13"/>
        <bgColor indexed="64"/>
      </patternFill>
    </fill>
    <fill>
      <patternFill patternType="solid">
        <fgColor indexed="53"/>
        <bgColor indexed="64"/>
      </patternFill>
    </fill>
    <fill>
      <patternFill patternType="solid">
        <fgColor indexed="51"/>
        <bgColor indexed="64"/>
      </patternFill>
    </fill>
    <fill>
      <patternFill patternType="solid">
        <fgColor indexed="49"/>
        <bgColor indexed="64"/>
      </patternFill>
    </fill>
    <fill>
      <patternFill patternType="solid">
        <fgColor indexed="45"/>
        <bgColor indexed="64"/>
      </patternFill>
    </fill>
    <fill>
      <patternFill patternType="solid">
        <fgColor indexed="22"/>
        <bgColor indexed="64"/>
      </patternFill>
    </fill>
    <fill>
      <patternFill patternType="solid">
        <fgColor indexed="50"/>
        <bgColor indexed="64"/>
      </patternFill>
    </fill>
    <fill>
      <patternFill patternType="solid">
        <fgColor indexed="46"/>
        <bgColor indexed="64"/>
      </patternFill>
    </fill>
    <fill>
      <patternFill patternType="solid">
        <fgColor indexed="41"/>
        <bgColor indexed="64"/>
      </patternFill>
    </fill>
    <fill>
      <patternFill patternType="solid">
        <fgColor indexed="43"/>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indexed="64"/>
      </left>
      <right style="medium">
        <color indexed="64"/>
      </right>
      <top/>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auto="1"/>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indexed="64"/>
      </left>
      <right/>
      <top style="medium">
        <color indexed="64"/>
      </top>
      <bottom style="thin">
        <color indexed="64"/>
      </bottom>
      <diagonal/>
    </border>
    <border>
      <left style="thin">
        <color auto="1"/>
      </left>
      <right/>
      <top/>
      <bottom style="medium">
        <color indexed="64"/>
      </bottom>
      <diagonal/>
    </border>
    <border>
      <left/>
      <right style="medium">
        <color indexed="64"/>
      </right>
      <top style="thin">
        <color auto="1"/>
      </top>
      <bottom style="thin">
        <color auto="1"/>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s>
  <cellStyleXfs count="2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43" fontId="6" fillId="0" borderId="0" applyFont="0" applyFill="0" applyBorder="0" applyAlignment="0" applyProtection="0"/>
    <xf numFmtId="0" fontId="9" fillId="0" borderId="0"/>
    <xf numFmtId="9" fontId="6" fillId="0" borderId="0" applyFont="0" applyFill="0" applyBorder="0" applyAlignment="0" applyProtection="0"/>
  </cellStyleXfs>
  <cellXfs count="340">
    <xf numFmtId="0" fontId="0" fillId="0" borderId="0" xfId="0"/>
    <xf numFmtId="0" fontId="0" fillId="0" borderId="1" xfId="0" applyBorder="1"/>
    <xf numFmtId="0" fontId="2" fillId="3" borderId="1" xfId="0" applyFont="1" applyFill="1" applyBorder="1"/>
    <xf numFmtId="0" fontId="2" fillId="5" borderId="1" xfId="0" applyFont="1" applyFill="1" applyBorder="1"/>
    <xf numFmtId="0" fontId="0" fillId="4" borderId="1" xfId="0" applyFill="1" applyBorder="1"/>
    <xf numFmtId="0" fontId="0" fillId="3" borderId="1" xfId="0" applyFill="1" applyBorder="1"/>
    <xf numFmtId="0" fontId="0" fillId="5" borderId="1" xfId="0" applyFill="1" applyBorder="1"/>
    <xf numFmtId="0" fontId="2" fillId="0" borderId="1" xfId="0" applyFont="1" applyBorder="1"/>
    <xf numFmtId="0" fontId="3" fillId="2" borderId="2" xfId="0" applyFont="1" applyFill="1" applyBorder="1" applyAlignment="1">
      <alignment horizontal="center" wrapText="1"/>
    </xf>
    <xf numFmtId="0" fontId="7" fillId="0" borderId="1" xfId="0" applyFont="1" applyBorder="1" applyAlignment="1">
      <alignment horizontal="center"/>
    </xf>
    <xf numFmtId="0" fontId="8" fillId="0" borderId="0" xfId="0" applyFont="1"/>
    <xf numFmtId="0" fontId="8" fillId="0" borderId="1" xfId="0" applyFont="1" applyBorder="1"/>
    <xf numFmtId="17" fontId="7" fillId="0" borderId="1" xfId="22" applyNumberFormat="1" applyFont="1" applyBorder="1"/>
    <xf numFmtId="0" fontId="7" fillId="0" borderId="1" xfId="0" applyFont="1" applyBorder="1" applyProtection="1">
      <protection locked="0"/>
    </xf>
    <xf numFmtId="0" fontId="0" fillId="1" borderId="0" xfId="0" applyFill="1"/>
    <xf numFmtId="0" fontId="0" fillId="0" borderId="1" xfId="0" applyBorder="1" applyProtection="1">
      <protection locked="0"/>
    </xf>
    <xf numFmtId="1" fontId="0" fillId="0" borderId="1" xfId="0" applyNumberFormat="1" applyBorder="1" applyProtection="1">
      <protection locked="0"/>
    </xf>
    <xf numFmtId="0" fontId="7" fillId="6" borderId="1" xfId="0" applyFont="1" applyFill="1" applyBorder="1" applyAlignment="1">
      <alignment horizontal="center"/>
    </xf>
    <xf numFmtId="0" fontId="7" fillId="7" borderId="1" xfId="0" applyFont="1" applyFill="1" applyBorder="1" applyAlignment="1" applyProtection="1">
      <alignment horizontal="center"/>
      <protection locked="0"/>
    </xf>
    <xf numFmtId="1" fontId="0" fillId="0" borderId="1" xfId="0" applyNumberFormat="1" applyBorder="1"/>
    <xf numFmtId="1" fontId="7" fillId="0" borderId="1" xfId="0" applyNumberFormat="1" applyFont="1" applyBorder="1"/>
    <xf numFmtId="0" fontId="0" fillId="0" borderId="0" xfId="0" applyAlignment="1">
      <alignment horizontal="left"/>
    </xf>
    <xf numFmtId="165" fontId="0" fillId="0" borderId="0" xfId="0" applyNumberFormat="1"/>
    <xf numFmtId="0" fontId="7" fillId="8" borderId="1" xfId="0" applyFont="1" applyFill="1" applyBorder="1" applyAlignment="1">
      <alignment horizontal="center"/>
    </xf>
    <xf numFmtId="0" fontId="7" fillId="0" borderId="1" xfId="0" applyFont="1" applyBorder="1" applyAlignment="1" applyProtection="1">
      <alignment horizontal="center"/>
      <protection locked="0"/>
    </xf>
    <xf numFmtId="0" fontId="7" fillId="9" borderId="1" xfId="0" applyFont="1" applyFill="1" applyBorder="1" applyAlignment="1" applyProtection="1">
      <alignment horizontal="center"/>
      <protection locked="0"/>
    </xf>
    <xf numFmtId="0" fontId="7" fillId="10" borderId="1" xfId="0" applyFont="1" applyFill="1" applyBorder="1" applyAlignment="1">
      <alignment horizontal="center"/>
    </xf>
    <xf numFmtId="0" fontId="0" fillId="0" borderId="3" xfId="0" applyBorder="1" applyProtection="1">
      <protection locked="0"/>
    </xf>
    <xf numFmtId="1" fontId="0" fillId="0" borderId="3" xfId="0" applyNumberFormat="1" applyBorder="1" applyProtection="1">
      <protection locked="0"/>
    </xf>
    <xf numFmtId="0" fontId="0" fillId="0" borderId="2" xfId="0" applyBorder="1" applyProtection="1">
      <protection locked="0"/>
    </xf>
    <xf numFmtId="1" fontId="0" fillId="0" borderId="2" xfId="0" applyNumberFormat="1" applyBorder="1" applyProtection="1">
      <protection locked="0"/>
    </xf>
    <xf numFmtId="0" fontId="7" fillId="11" borderId="1" xfId="0" applyFont="1" applyFill="1" applyBorder="1" applyAlignment="1" applyProtection="1">
      <alignment horizontal="center"/>
      <protection locked="0"/>
    </xf>
    <xf numFmtId="0" fontId="7" fillId="12" borderId="1" xfId="0" applyFont="1" applyFill="1" applyBorder="1" applyAlignment="1" applyProtection="1">
      <alignment horizontal="center"/>
      <protection locked="0"/>
    </xf>
    <xf numFmtId="0" fontId="7" fillId="13" borderId="1" xfId="0" applyFont="1" applyFill="1" applyBorder="1" applyAlignment="1" applyProtection="1">
      <alignment horizontal="center"/>
      <protection locked="0"/>
    </xf>
    <xf numFmtId="0" fontId="7" fillId="14" borderId="1" xfId="0" applyFont="1" applyFill="1" applyBorder="1" applyAlignment="1" applyProtection="1">
      <alignment horizontal="center"/>
      <protection locked="0"/>
    </xf>
    <xf numFmtId="0" fontId="7" fillId="15" borderId="1" xfId="0" applyFont="1" applyFill="1" applyBorder="1" applyAlignment="1" applyProtection="1">
      <alignment horizontal="center"/>
      <protection locked="0"/>
    </xf>
    <xf numFmtId="0" fontId="7" fillId="16" borderId="1" xfId="0" applyFont="1" applyFill="1" applyBorder="1" applyAlignment="1" applyProtection="1">
      <alignment horizontal="center"/>
      <protection locked="0"/>
    </xf>
    <xf numFmtId="0" fontId="0" fillId="17" borderId="1" xfId="0" applyFill="1" applyBorder="1"/>
    <xf numFmtId="165" fontId="0" fillId="0" borderId="0" xfId="0" applyNumberFormat="1" applyAlignment="1">
      <alignment wrapText="1"/>
    </xf>
    <xf numFmtId="0" fontId="2" fillId="18" borderId="1" xfId="0" applyFont="1" applyFill="1" applyBorder="1"/>
    <xf numFmtId="0" fontId="0" fillId="18" borderId="1" xfId="0" applyFill="1" applyBorder="1"/>
    <xf numFmtId="0" fontId="3" fillId="2" borderId="7" xfId="0" applyFont="1" applyFill="1" applyBorder="1" applyAlignment="1">
      <alignment horizontal="center" wrapText="1"/>
    </xf>
    <xf numFmtId="0" fontId="0" fillId="4" borderId="9" xfId="0" applyFill="1" applyBorder="1"/>
    <xf numFmtId="0" fontId="0" fillId="0" borderId="9" xfId="0" applyBorder="1"/>
    <xf numFmtId="0" fontId="0" fillId="0" borderId="10" xfId="0" applyBorder="1"/>
    <xf numFmtId="0" fontId="0" fillId="18" borderId="9" xfId="0" applyFill="1" applyBorder="1"/>
    <xf numFmtId="0" fontId="0" fillId="5" borderId="9" xfId="0" applyFill="1" applyBorder="1"/>
    <xf numFmtId="0" fontId="0" fillId="3" borderId="9" xfId="0" applyFill="1" applyBorder="1"/>
    <xf numFmtId="0" fontId="0" fillId="3" borderId="10" xfId="0" applyFill="1" applyBorder="1"/>
    <xf numFmtId="0" fontId="0" fillId="3" borderId="11" xfId="0" applyFill="1" applyBorder="1"/>
    <xf numFmtId="0" fontId="2" fillId="4" borderId="9" xfId="0" applyFont="1" applyFill="1" applyBorder="1"/>
    <xf numFmtId="0" fontId="2" fillId="18" borderId="9" xfId="0" applyFont="1" applyFill="1" applyBorder="1"/>
    <xf numFmtId="0" fontId="2" fillId="18" borderId="10" xfId="0" applyFont="1" applyFill="1" applyBorder="1"/>
    <xf numFmtId="0" fontId="2" fillId="5" borderId="9" xfId="0" applyFont="1" applyFill="1" applyBorder="1"/>
    <xf numFmtId="0" fontId="10" fillId="3" borderId="9" xfId="0" applyFont="1" applyFill="1" applyBorder="1"/>
    <xf numFmtId="0" fontId="2" fillId="0" borderId="9" xfId="0" applyFont="1" applyBorder="1"/>
    <xf numFmtId="0" fontId="2" fillId="3" borderId="9" xfId="0" applyFont="1" applyFill="1" applyBorder="1"/>
    <xf numFmtId="9" fontId="0" fillId="0" borderId="15" xfId="0" applyNumberFormat="1" applyBorder="1"/>
    <xf numFmtId="0" fontId="2" fillId="0" borderId="16" xfId="0" applyFont="1" applyBorder="1"/>
    <xf numFmtId="0" fontId="2" fillId="0" borderId="3" xfId="0" applyFont="1" applyBorder="1"/>
    <xf numFmtId="0" fontId="0" fillId="0" borderId="16" xfId="0" applyBorder="1"/>
    <xf numFmtId="0" fontId="0" fillId="0" borderId="3" xfId="0" applyBorder="1"/>
    <xf numFmtId="0" fontId="1" fillId="19" borderId="12" xfId="0" applyFont="1" applyFill="1" applyBorder="1"/>
    <xf numFmtId="0" fontId="0" fillId="19" borderId="13" xfId="0" applyFill="1" applyBorder="1"/>
    <xf numFmtId="0" fontId="0" fillId="19" borderId="12" xfId="0" applyFill="1" applyBorder="1"/>
    <xf numFmtId="166" fontId="0" fillId="4" borderId="10" xfId="21" applyNumberFormat="1" applyFont="1" applyFill="1" applyBorder="1"/>
    <xf numFmtId="166" fontId="0" fillId="0" borderId="10" xfId="21" applyNumberFormat="1" applyFont="1" applyFill="1" applyBorder="1"/>
    <xf numFmtId="166" fontId="0" fillId="18" borderId="10" xfId="21" applyNumberFormat="1" applyFont="1" applyFill="1" applyBorder="1"/>
    <xf numFmtId="166" fontId="0" fillId="5" borderId="10" xfId="21" applyNumberFormat="1" applyFont="1" applyFill="1" applyBorder="1"/>
    <xf numFmtId="166" fontId="0" fillId="3" borderId="10" xfId="21" applyNumberFormat="1" applyFont="1" applyFill="1" applyBorder="1"/>
    <xf numFmtId="166" fontId="0" fillId="0" borderId="10" xfId="21" applyNumberFormat="1" applyFont="1" applyBorder="1"/>
    <xf numFmtId="166" fontId="0" fillId="0" borderId="17" xfId="21" applyNumberFormat="1" applyFont="1" applyFill="1" applyBorder="1"/>
    <xf numFmtId="166" fontId="1" fillId="19" borderId="14" xfId="21" applyNumberFormat="1" applyFont="1" applyFill="1" applyBorder="1"/>
    <xf numFmtId="166" fontId="0" fillId="0" borderId="0" xfId="21" applyNumberFormat="1" applyFont="1"/>
    <xf numFmtId="0" fontId="1" fillId="3" borderId="1" xfId="0" applyFont="1" applyFill="1" applyBorder="1"/>
    <xf numFmtId="43" fontId="0" fillId="0" borderId="0" xfId="21" applyFont="1" applyFill="1"/>
    <xf numFmtId="0" fontId="0" fillId="0" borderId="0" xfId="0" applyAlignment="1">
      <alignment vertical="center"/>
    </xf>
    <xf numFmtId="165" fontId="0" fillId="0" borderId="0" xfId="21" applyNumberFormat="1" applyFont="1"/>
    <xf numFmtId="0" fontId="3" fillId="2" borderId="8" xfId="0" applyFont="1" applyFill="1" applyBorder="1" applyAlignment="1">
      <alignment horizontal="center" wrapText="1"/>
    </xf>
    <xf numFmtId="0" fontId="0" fillId="4" borderId="10" xfId="0" applyFill="1" applyBorder="1"/>
    <xf numFmtId="0" fontId="1" fillId="0" borderId="0" xfId="0" applyFont="1"/>
    <xf numFmtId="9" fontId="0" fillId="0" borderId="0" xfId="0" applyNumberFormat="1"/>
    <xf numFmtId="0" fontId="1" fillId="0" borderId="12" xfId="0" applyFont="1" applyBorder="1"/>
    <xf numFmtId="0" fontId="3" fillId="2" borderId="18" xfId="0" applyFont="1" applyFill="1" applyBorder="1" applyAlignment="1">
      <alignment horizontal="center" wrapText="1"/>
    </xf>
    <xf numFmtId="166" fontId="3" fillId="2" borderId="19" xfId="21" applyNumberFormat="1" applyFont="1" applyFill="1" applyBorder="1" applyAlignment="1">
      <alignment horizontal="center" wrapText="1"/>
    </xf>
    <xf numFmtId="0" fontId="0" fillId="20" borderId="9" xfId="0" applyFill="1" applyBorder="1"/>
    <xf numFmtId="0" fontId="0" fillId="20" borderId="1" xfId="0" applyFill="1" applyBorder="1"/>
    <xf numFmtId="166" fontId="0" fillId="20" borderId="10" xfId="21" applyNumberFormat="1" applyFont="1" applyFill="1" applyBorder="1"/>
    <xf numFmtId="0" fontId="2" fillId="20" borderId="9" xfId="0" applyFont="1" applyFill="1" applyBorder="1"/>
    <xf numFmtId="0" fontId="1" fillId="20" borderId="9" xfId="0" applyFont="1" applyFill="1" applyBorder="1"/>
    <xf numFmtId="0" fontId="1" fillId="20" borderId="1" xfId="0" applyFont="1" applyFill="1" applyBorder="1"/>
    <xf numFmtId="0" fontId="2" fillId="21" borderId="9" xfId="0" applyFont="1" applyFill="1" applyBorder="1"/>
    <xf numFmtId="0" fontId="2" fillId="21" borderId="1" xfId="0" applyFont="1" applyFill="1" applyBorder="1"/>
    <xf numFmtId="0" fontId="0" fillId="21" borderId="9" xfId="0" applyFill="1" applyBorder="1"/>
    <xf numFmtId="0" fontId="0" fillId="21" borderId="1" xfId="0" applyFill="1" applyBorder="1"/>
    <xf numFmtId="166" fontId="0" fillId="21" borderId="10" xfId="21" applyNumberFormat="1" applyFont="1" applyFill="1" applyBorder="1"/>
    <xf numFmtId="0" fontId="2" fillId="3" borderId="18" xfId="0" applyFont="1" applyFill="1" applyBorder="1"/>
    <xf numFmtId="0" fontId="10" fillId="20" borderId="9" xfId="0" applyFont="1" applyFill="1" applyBorder="1"/>
    <xf numFmtId="0" fontId="1" fillId="0" borderId="27" xfId="0" applyFont="1" applyBorder="1"/>
    <xf numFmtId="0" fontId="1" fillId="19" borderId="36" xfId="0" applyFont="1" applyFill="1" applyBorder="1"/>
    <xf numFmtId="0" fontId="0" fillId="19" borderId="37" xfId="0" applyFill="1" applyBorder="1"/>
    <xf numFmtId="0" fontId="0" fillId="3" borderId="30" xfId="0" applyFill="1" applyBorder="1"/>
    <xf numFmtId="0" fontId="0" fillId="3" borderId="33" xfId="0" applyFill="1" applyBorder="1"/>
    <xf numFmtId="0" fontId="0" fillId="3" borderId="28" xfId="0" applyFill="1" applyBorder="1"/>
    <xf numFmtId="0" fontId="0" fillId="20" borderId="30" xfId="0" applyFill="1" applyBorder="1"/>
    <xf numFmtId="0" fontId="0" fillId="20" borderId="33" xfId="0" applyFill="1" applyBorder="1"/>
    <xf numFmtId="0" fontId="0" fillId="20" borderId="28" xfId="0" applyFill="1" applyBorder="1"/>
    <xf numFmtId="0" fontId="0" fillId="21" borderId="30" xfId="0" applyFill="1" applyBorder="1"/>
    <xf numFmtId="165" fontId="2" fillId="4" borderId="28" xfId="21" applyNumberFormat="1" applyFont="1" applyFill="1" applyBorder="1"/>
    <xf numFmtId="165" fontId="2" fillId="4" borderId="20" xfId="21" applyNumberFormat="1" applyFont="1" applyFill="1" applyBorder="1"/>
    <xf numFmtId="165" fontId="2" fillId="4" borderId="29" xfId="21" applyNumberFormat="1" applyFont="1" applyFill="1" applyBorder="1"/>
    <xf numFmtId="165" fontId="0" fillId="3" borderId="32" xfId="21" applyNumberFormat="1" applyFont="1" applyFill="1" applyBorder="1"/>
    <xf numFmtId="165" fontId="0" fillId="3" borderId="34" xfId="21" applyNumberFormat="1" applyFont="1" applyFill="1" applyBorder="1"/>
    <xf numFmtId="165" fontId="0" fillId="3" borderId="20" xfId="21" applyNumberFormat="1" applyFont="1" applyFill="1" applyBorder="1"/>
    <xf numFmtId="165" fontId="0" fillId="20" borderId="32" xfId="21" applyNumberFormat="1" applyFont="1" applyFill="1" applyBorder="1"/>
    <xf numFmtId="165" fontId="0" fillId="20" borderId="34" xfId="21" applyNumberFormat="1" applyFont="1" applyFill="1" applyBorder="1"/>
    <xf numFmtId="165" fontId="0" fillId="20" borderId="20" xfId="21" applyNumberFormat="1" applyFont="1" applyFill="1" applyBorder="1"/>
    <xf numFmtId="165" fontId="0" fillId="21" borderId="32" xfId="21" applyNumberFormat="1" applyFont="1" applyFill="1" applyBorder="1"/>
    <xf numFmtId="165" fontId="0" fillId="19" borderId="40" xfId="21" applyNumberFormat="1" applyFont="1" applyFill="1" applyBorder="1"/>
    <xf numFmtId="165" fontId="0" fillId="3" borderId="31" xfId="21" applyNumberFormat="1" applyFont="1" applyFill="1" applyBorder="1"/>
    <xf numFmtId="165" fontId="0" fillId="3" borderId="0" xfId="21" applyNumberFormat="1" applyFont="1" applyFill="1" applyBorder="1"/>
    <xf numFmtId="165" fontId="0" fillId="3" borderId="29" xfId="21" applyNumberFormat="1" applyFont="1" applyFill="1" applyBorder="1"/>
    <xf numFmtId="165" fontId="0" fillId="20" borderId="31" xfId="21" applyNumberFormat="1" applyFont="1" applyFill="1" applyBorder="1"/>
    <xf numFmtId="165" fontId="0" fillId="20" borderId="0" xfId="21" applyNumberFormat="1" applyFont="1" applyFill="1" applyBorder="1"/>
    <xf numFmtId="165" fontId="0" fillId="20" borderId="29" xfId="21" applyNumberFormat="1" applyFont="1" applyFill="1" applyBorder="1"/>
    <xf numFmtId="165" fontId="0" fillId="21" borderId="31" xfId="21" applyNumberFormat="1" applyFont="1" applyFill="1" applyBorder="1"/>
    <xf numFmtId="165" fontId="0" fillId="19" borderId="38" xfId="21" applyNumberFormat="1" applyFont="1" applyFill="1" applyBorder="1"/>
    <xf numFmtId="165" fontId="0" fillId="19" borderId="39" xfId="21" applyNumberFormat="1" applyFont="1" applyFill="1" applyBorder="1"/>
    <xf numFmtId="0" fontId="0" fillId="0" borderId="35" xfId="0" applyBorder="1"/>
    <xf numFmtId="0" fontId="1" fillId="19" borderId="44" xfId="0" applyFont="1" applyFill="1" applyBorder="1"/>
    <xf numFmtId="0" fontId="0" fillId="19" borderId="45" xfId="0" applyFill="1" applyBorder="1"/>
    <xf numFmtId="0" fontId="0" fillId="19" borderId="44" xfId="0" applyFill="1" applyBorder="1"/>
    <xf numFmtId="166" fontId="1" fillId="19" borderId="46" xfId="21" applyNumberFormat="1" applyFont="1" applyFill="1" applyBorder="1"/>
    <xf numFmtId="0" fontId="1" fillId="19" borderId="1" xfId="0" applyFont="1" applyFill="1" applyBorder="1"/>
    <xf numFmtId="0" fontId="0" fillId="19" borderId="1" xfId="0" applyFill="1" applyBorder="1"/>
    <xf numFmtId="164" fontId="0" fillId="19" borderId="47" xfId="0" applyNumberFormat="1" applyFill="1" applyBorder="1"/>
    <xf numFmtId="164" fontId="0" fillId="19" borderId="28" xfId="0" applyNumberFormat="1" applyFill="1" applyBorder="1"/>
    <xf numFmtId="164" fontId="0" fillId="19" borderId="48" xfId="0" applyNumberFormat="1" applyFill="1" applyBorder="1"/>
    <xf numFmtId="0" fontId="0" fillId="19" borderId="9" xfId="0" applyFill="1" applyBorder="1"/>
    <xf numFmtId="166" fontId="1" fillId="19" borderId="10" xfId="21" applyNumberFormat="1" applyFont="1" applyFill="1" applyBorder="1"/>
    <xf numFmtId="0" fontId="1" fillId="4" borderId="9" xfId="0" applyFont="1" applyFill="1" applyBorder="1"/>
    <xf numFmtId="0" fontId="2" fillId="3" borderId="16" xfId="0" applyFont="1" applyFill="1" applyBorder="1"/>
    <xf numFmtId="165" fontId="0" fillId="3" borderId="49" xfId="21" applyNumberFormat="1" applyFont="1" applyFill="1" applyBorder="1"/>
    <xf numFmtId="0" fontId="2" fillId="20" borderId="16" xfId="0" applyFont="1" applyFill="1" applyBorder="1"/>
    <xf numFmtId="0" fontId="2" fillId="20" borderId="18" xfId="0" applyFont="1" applyFill="1" applyBorder="1"/>
    <xf numFmtId="165" fontId="0" fillId="20" borderId="49" xfId="21" applyNumberFormat="1" applyFont="1" applyFill="1" applyBorder="1"/>
    <xf numFmtId="0" fontId="1" fillId="21" borderId="18" xfId="0" applyFont="1" applyFill="1" applyBorder="1"/>
    <xf numFmtId="165" fontId="0" fillId="21" borderId="50" xfId="21" applyNumberFormat="1" applyFont="1" applyFill="1" applyBorder="1"/>
    <xf numFmtId="165" fontId="2" fillId="4" borderId="49" xfId="21" applyNumberFormat="1" applyFont="1" applyFill="1" applyBorder="1"/>
    <xf numFmtId="165" fontId="0" fillId="3" borderId="50" xfId="21" applyNumberFormat="1" applyFont="1" applyFill="1" applyBorder="1"/>
    <xf numFmtId="165" fontId="0" fillId="3" borderId="15" xfId="21" applyNumberFormat="1" applyFont="1" applyFill="1" applyBorder="1"/>
    <xf numFmtId="165" fontId="0" fillId="20" borderId="50" xfId="21" applyNumberFormat="1" applyFont="1" applyFill="1" applyBorder="1"/>
    <xf numFmtId="165" fontId="0" fillId="20" borderId="15" xfId="21" applyNumberFormat="1" applyFont="1" applyFill="1" applyBorder="1"/>
    <xf numFmtId="0" fontId="3" fillId="2" borderId="34" xfId="0" applyFont="1" applyFill="1" applyBorder="1" applyAlignment="1">
      <alignment horizontal="center" wrapText="1"/>
    </xf>
    <xf numFmtId="0" fontId="1" fillId="0" borderId="51" xfId="0" applyFont="1" applyBorder="1"/>
    <xf numFmtId="0" fontId="1" fillId="4" borderId="52" xfId="0" applyFont="1" applyFill="1" applyBorder="1"/>
    <xf numFmtId="0" fontId="2" fillId="3" borderId="53" xfId="0" applyFont="1" applyFill="1" applyBorder="1"/>
    <xf numFmtId="0" fontId="2" fillId="3" borderId="54" xfId="0" applyFont="1" applyFill="1" applyBorder="1"/>
    <xf numFmtId="0" fontId="10" fillId="3" borderId="52" xfId="0" applyFont="1" applyFill="1" applyBorder="1"/>
    <xf numFmtId="0" fontId="2" fillId="20" borderId="53" xfId="0" applyFont="1" applyFill="1" applyBorder="1"/>
    <xf numFmtId="0" fontId="2" fillId="20" borderId="54" xfId="0" applyFont="1" applyFill="1" applyBorder="1"/>
    <xf numFmtId="0" fontId="10" fillId="20" borderId="52" xfId="0" applyFont="1" applyFill="1" applyBorder="1"/>
    <xf numFmtId="0" fontId="1" fillId="21" borderId="54" xfId="0" applyFont="1" applyFill="1" applyBorder="1"/>
    <xf numFmtId="0" fontId="1" fillId="19" borderId="35" xfId="0" applyFont="1" applyFill="1" applyBorder="1"/>
    <xf numFmtId="0" fontId="1" fillId="19" borderId="35" xfId="0" applyFont="1" applyFill="1" applyBorder="1" applyAlignment="1">
      <alignment wrapText="1"/>
    </xf>
    <xf numFmtId="43" fontId="0" fillId="0" borderId="0" xfId="0" applyNumberFormat="1"/>
    <xf numFmtId="0" fontId="0" fillId="24" borderId="51" xfId="0" applyFill="1" applyBorder="1"/>
    <xf numFmtId="0" fontId="0" fillId="24" borderId="55" xfId="0" applyFill="1" applyBorder="1"/>
    <xf numFmtId="14" fontId="0" fillId="24" borderId="23" xfId="0" applyNumberFormat="1" applyFill="1" applyBorder="1"/>
    <xf numFmtId="14" fontId="0" fillId="24" borderId="25" xfId="0" applyNumberFormat="1" applyFill="1" applyBorder="1"/>
    <xf numFmtId="0" fontId="0" fillId="0" borderId="1" xfId="0" quotePrefix="1" applyBorder="1"/>
    <xf numFmtId="0" fontId="0" fillId="5" borderId="20" xfId="0" applyFill="1" applyBorder="1"/>
    <xf numFmtId="0" fontId="1" fillId="0" borderId="0" xfId="0" applyFont="1" applyAlignment="1">
      <alignment wrapText="1"/>
    </xf>
    <xf numFmtId="0" fontId="1" fillId="18" borderId="9" xfId="0" applyFont="1" applyFill="1" applyBorder="1"/>
    <xf numFmtId="0" fontId="1" fillId="18" borderId="1" xfId="0" applyFont="1" applyFill="1" applyBorder="1"/>
    <xf numFmtId="166" fontId="1" fillId="18" borderId="10" xfId="21" applyNumberFormat="1" applyFont="1" applyFill="1" applyBorder="1"/>
    <xf numFmtId="0" fontId="1" fillId="18" borderId="10" xfId="0" applyFont="1" applyFill="1" applyBorder="1"/>
    <xf numFmtId="0" fontId="1" fillId="4" borderId="0" xfId="0" applyFont="1" applyFill="1" applyAlignment="1">
      <alignment wrapText="1"/>
    </xf>
    <xf numFmtId="0" fontId="0" fillId="4" borderId="0" xfId="0" applyFill="1"/>
    <xf numFmtId="165" fontId="0" fillId="4" borderId="0" xfId="21" applyNumberFormat="1" applyFont="1" applyFill="1" applyBorder="1"/>
    <xf numFmtId="3" fontId="0" fillId="0" borderId="1" xfId="0" applyNumberFormat="1" applyBorder="1"/>
    <xf numFmtId="165" fontId="0" fillId="0" borderId="10" xfId="21" applyNumberFormat="1" applyFont="1" applyBorder="1"/>
    <xf numFmtId="165" fontId="0" fillId="3" borderId="10" xfId="21" applyNumberFormat="1" applyFont="1" applyFill="1" applyBorder="1"/>
    <xf numFmtId="43" fontId="6" fillId="0" borderId="0" xfId="21" applyFont="1" applyFill="1"/>
    <xf numFmtId="165" fontId="1" fillId="4" borderId="29" xfId="21" applyNumberFormat="1" applyFont="1" applyFill="1" applyBorder="1"/>
    <xf numFmtId="165" fontId="1" fillId="4" borderId="20" xfId="21" applyNumberFormat="1" applyFont="1" applyFill="1" applyBorder="1"/>
    <xf numFmtId="165" fontId="1" fillId="4" borderId="28" xfId="21" applyNumberFormat="1" applyFont="1" applyFill="1" applyBorder="1"/>
    <xf numFmtId="165" fontId="1" fillId="4" borderId="49" xfId="21" applyNumberFormat="1" applyFont="1" applyFill="1" applyBorder="1"/>
    <xf numFmtId="165" fontId="0" fillId="3" borderId="30" xfId="21" applyNumberFormat="1" applyFont="1" applyFill="1" applyBorder="1"/>
    <xf numFmtId="165" fontId="0" fillId="3" borderId="33" xfId="21" applyNumberFormat="1" applyFont="1" applyFill="1" applyBorder="1"/>
    <xf numFmtId="165" fontId="1" fillId="3" borderId="29" xfId="21" applyNumberFormat="1" applyFont="1" applyFill="1" applyBorder="1"/>
    <xf numFmtId="165" fontId="0" fillId="3" borderId="28" xfId="21" applyNumberFormat="1" applyFont="1" applyFill="1" applyBorder="1"/>
    <xf numFmtId="165" fontId="0" fillId="20" borderId="30" xfId="21" applyNumberFormat="1" applyFont="1" applyFill="1" applyBorder="1"/>
    <xf numFmtId="165" fontId="0" fillId="20" borderId="33" xfId="21" applyNumberFormat="1" applyFont="1" applyFill="1" applyBorder="1"/>
    <xf numFmtId="165" fontId="1" fillId="20" borderId="29" xfId="21" applyNumberFormat="1" applyFont="1" applyFill="1" applyBorder="1"/>
    <xf numFmtId="165" fontId="0" fillId="20" borderId="28" xfId="21" applyNumberFormat="1" applyFont="1" applyFill="1" applyBorder="1"/>
    <xf numFmtId="165" fontId="1" fillId="21" borderId="31" xfId="21" applyNumberFormat="1" applyFont="1" applyFill="1" applyBorder="1"/>
    <xf numFmtId="165" fontId="0" fillId="21" borderId="30" xfId="21" applyNumberFormat="1" applyFont="1" applyFill="1" applyBorder="1"/>
    <xf numFmtId="165" fontId="0" fillId="19" borderId="37" xfId="21" applyNumberFormat="1" applyFont="1" applyFill="1" applyBorder="1"/>
    <xf numFmtId="0" fontId="1" fillId="0" borderId="11" xfId="0" applyFont="1" applyBorder="1"/>
    <xf numFmtId="0" fontId="0" fillId="0" borderId="15" xfId="0" applyBorder="1"/>
    <xf numFmtId="0" fontId="1" fillId="0" borderId="15" xfId="0" applyFont="1" applyBorder="1"/>
    <xf numFmtId="0" fontId="0" fillId="0" borderId="11" xfId="0" applyBorder="1"/>
    <xf numFmtId="43" fontId="0" fillId="0" borderId="0" xfId="21" applyFont="1" applyBorder="1"/>
    <xf numFmtId="9" fontId="0" fillId="0" borderId="0" xfId="23" applyFont="1" applyBorder="1"/>
    <xf numFmtId="9" fontId="1" fillId="0" borderId="15" xfId="23" applyFont="1" applyBorder="1"/>
    <xf numFmtId="0" fontId="1" fillId="0" borderId="24" xfId="0" applyFont="1" applyBorder="1"/>
    <xf numFmtId="9" fontId="0" fillId="0" borderId="25" xfId="0" applyNumberFormat="1" applyBorder="1"/>
    <xf numFmtId="0" fontId="0" fillId="0" borderId="24" xfId="0" applyBorder="1"/>
    <xf numFmtId="0" fontId="0" fillId="0" borderId="26" xfId="0" applyBorder="1"/>
    <xf numFmtId="43" fontId="0" fillId="0" borderId="26" xfId="21" applyFont="1" applyBorder="1"/>
    <xf numFmtId="9" fontId="0" fillId="0" borderId="26" xfId="23" applyFont="1" applyBorder="1"/>
    <xf numFmtId="9" fontId="1" fillId="0" borderId="25" xfId="23" applyFont="1" applyBorder="1"/>
    <xf numFmtId="9" fontId="0" fillId="0" borderId="0" xfId="23" applyFont="1"/>
    <xf numFmtId="9" fontId="0" fillId="0" borderId="0" xfId="23" applyFont="1" applyFill="1" applyAlignment="1"/>
    <xf numFmtId="9" fontId="0" fillId="0" borderId="10" xfId="23" applyFont="1" applyFill="1" applyBorder="1"/>
    <xf numFmtId="9" fontId="2" fillId="18" borderId="10" xfId="23" applyFont="1" applyFill="1" applyBorder="1"/>
    <xf numFmtId="9" fontId="0" fillId="0" borderId="10" xfId="23" applyFont="1" applyBorder="1"/>
    <xf numFmtId="9" fontId="0" fillId="19" borderId="47" xfId="23" applyFont="1" applyFill="1" applyBorder="1"/>
    <xf numFmtId="9" fontId="0" fillId="19" borderId="28" xfId="23" applyFont="1" applyFill="1" applyBorder="1"/>
    <xf numFmtId="9" fontId="0" fillId="19" borderId="48" xfId="23" applyFont="1" applyFill="1" applyBorder="1"/>
    <xf numFmtId="9" fontId="1" fillId="18" borderId="10" xfId="23" applyFont="1" applyFill="1" applyBorder="1"/>
    <xf numFmtId="165" fontId="6" fillId="0" borderId="0" xfId="21" applyNumberFormat="1" applyFont="1" applyFill="1"/>
    <xf numFmtId="0" fontId="2" fillId="0" borderId="20" xfId="0" applyFont="1" applyBorder="1"/>
    <xf numFmtId="0" fontId="1" fillId="0" borderId="21" xfId="0" applyFont="1" applyBorder="1"/>
    <xf numFmtId="0" fontId="1" fillId="0" borderId="22" xfId="0" applyFont="1" applyBorder="1"/>
    <xf numFmtId="0" fontId="0" fillId="0" borderId="23" xfId="0" applyBorder="1"/>
    <xf numFmtId="14" fontId="0" fillId="0" borderId="0" xfId="0" applyNumberFormat="1"/>
    <xf numFmtId="0" fontId="0" fillId="0" borderId="47" xfId="0" applyBorder="1"/>
    <xf numFmtId="0" fontId="10" fillId="4" borderId="28" xfId="0" applyFont="1" applyFill="1" applyBorder="1" applyAlignment="1">
      <alignment wrapText="1"/>
    </xf>
    <xf numFmtId="0" fontId="0" fillId="0" borderId="28" xfId="0" applyBorder="1"/>
    <xf numFmtId="0" fontId="2" fillId="4" borderId="28" xfId="0" applyFont="1" applyFill="1" applyBorder="1"/>
    <xf numFmtId="0" fontId="2" fillId="18" borderId="28" xfId="0" applyFont="1" applyFill="1" applyBorder="1"/>
    <xf numFmtId="0" fontId="2" fillId="5" borderId="28" xfId="0" applyFont="1" applyFill="1" applyBorder="1"/>
    <xf numFmtId="0" fontId="2" fillId="5" borderId="0" xfId="0" applyFont="1" applyFill="1"/>
    <xf numFmtId="9" fontId="2" fillId="5" borderId="0" xfId="23" applyFont="1" applyFill="1" applyBorder="1"/>
    <xf numFmtId="165" fontId="2" fillId="5" borderId="1" xfId="21" applyNumberFormat="1" applyFont="1" applyFill="1" applyBorder="1"/>
    <xf numFmtId="165" fontId="2" fillId="3" borderId="1" xfId="21" applyNumberFormat="1" applyFont="1" applyFill="1" applyBorder="1"/>
    <xf numFmtId="165" fontId="0" fillId="0" borderId="1" xfId="21" applyNumberFormat="1" applyFont="1" applyBorder="1"/>
    <xf numFmtId="165" fontId="0" fillId="3" borderId="1" xfId="21" applyNumberFormat="1" applyFont="1" applyFill="1" applyBorder="1"/>
    <xf numFmtId="0" fontId="1" fillId="20" borderId="1" xfId="0" applyFont="1" applyFill="1" applyBorder="1" applyAlignment="1">
      <alignment wrapText="1"/>
    </xf>
    <xf numFmtId="9" fontId="1" fillId="3" borderId="29" xfId="23" applyFont="1" applyFill="1" applyBorder="1"/>
    <xf numFmtId="9" fontId="2" fillId="5" borderId="29" xfId="23" applyFont="1" applyFill="1" applyBorder="1"/>
    <xf numFmtId="9" fontId="2" fillId="3" borderId="29" xfId="23" applyFont="1" applyFill="1" applyBorder="1"/>
    <xf numFmtId="9" fontId="0" fillId="0" borderId="29" xfId="23" applyFont="1" applyBorder="1"/>
    <xf numFmtId="9" fontId="0" fillId="3" borderId="29" xfId="23" applyFont="1" applyFill="1" applyBorder="1"/>
    <xf numFmtId="9" fontId="0" fillId="20" borderId="29" xfId="23" applyFont="1" applyFill="1" applyBorder="1"/>
    <xf numFmtId="9" fontId="0" fillId="0" borderId="29" xfId="23" applyFont="1" applyFill="1" applyBorder="1"/>
    <xf numFmtId="9" fontId="1" fillId="20" borderId="29" xfId="23" applyFont="1" applyFill="1" applyBorder="1" applyAlignment="1">
      <alignment wrapText="1"/>
    </xf>
    <xf numFmtId="9" fontId="2" fillId="21" borderId="29" xfId="23" applyFont="1" applyFill="1" applyBorder="1"/>
    <xf numFmtId="9" fontId="2" fillId="0" borderId="30" xfId="23" applyFont="1" applyFill="1" applyBorder="1"/>
    <xf numFmtId="0" fontId="3" fillId="2" borderId="12" xfId="0" applyFont="1" applyFill="1" applyBorder="1" applyAlignment="1">
      <alignment horizontal="center" wrapText="1"/>
    </xf>
    <xf numFmtId="0" fontId="3" fillId="2" borderId="13" xfId="0" applyFont="1" applyFill="1" applyBorder="1" applyAlignment="1">
      <alignment horizontal="center" wrapText="1"/>
    </xf>
    <xf numFmtId="166" fontId="3" fillId="2" borderId="14" xfId="21" applyNumberFormat="1" applyFont="1" applyFill="1" applyBorder="1" applyAlignment="1">
      <alignment horizontal="center" wrapText="1"/>
    </xf>
    <xf numFmtId="165" fontId="0" fillId="0" borderId="56" xfId="21" applyNumberFormat="1" applyFont="1" applyBorder="1"/>
    <xf numFmtId="165" fontId="0" fillId="0" borderId="9" xfId="21" applyNumberFormat="1" applyFont="1" applyBorder="1"/>
    <xf numFmtId="165" fontId="0" fillId="3" borderId="9" xfId="21" applyNumberFormat="1" applyFont="1" applyFill="1" applyBorder="1"/>
    <xf numFmtId="0" fontId="1" fillId="3" borderId="9" xfId="0" applyFont="1" applyFill="1" applyBorder="1"/>
    <xf numFmtId="0" fontId="1" fillId="2" borderId="43" xfId="0" applyFont="1" applyFill="1" applyBorder="1" applyAlignment="1">
      <alignment horizontal="center"/>
    </xf>
    <xf numFmtId="0" fontId="1" fillId="2" borderId="38" xfId="0" applyFont="1" applyFill="1" applyBorder="1" applyAlignment="1">
      <alignment horizontal="center"/>
    </xf>
    <xf numFmtId="0" fontId="1" fillId="2" borderId="39" xfId="0" applyFont="1" applyFill="1" applyBorder="1" applyAlignment="1">
      <alignment horizontal="center"/>
    </xf>
    <xf numFmtId="0" fontId="0" fillId="25" borderId="21" xfId="0" applyFill="1" applyBorder="1" applyAlignment="1">
      <alignment horizontal="left" vertical="top" wrapText="1"/>
    </xf>
    <xf numFmtId="0" fontId="0" fillId="25" borderId="22" xfId="0" applyFill="1" applyBorder="1" applyAlignment="1">
      <alignment horizontal="left" vertical="top" wrapText="1"/>
    </xf>
    <xf numFmtId="0" fontId="0" fillId="25" borderId="23" xfId="0" applyFill="1" applyBorder="1" applyAlignment="1">
      <alignment horizontal="left" vertical="top" wrapText="1"/>
    </xf>
    <xf numFmtId="0" fontId="0" fillId="25" borderId="11" xfId="0" applyFill="1" applyBorder="1" applyAlignment="1">
      <alignment horizontal="left" vertical="top" wrapText="1"/>
    </xf>
    <xf numFmtId="0" fontId="0" fillId="25" borderId="0" xfId="0" applyFill="1" applyAlignment="1">
      <alignment horizontal="left" vertical="top" wrapText="1"/>
    </xf>
    <xf numFmtId="0" fontId="0" fillId="25" borderId="15" xfId="0" applyFill="1" applyBorder="1" applyAlignment="1">
      <alignment horizontal="left" vertical="top" wrapText="1"/>
    </xf>
    <xf numFmtId="0" fontId="0" fillId="25" borderId="24" xfId="0" applyFill="1" applyBorder="1" applyAlignment="1">
      <alignment horizontal="left" vertical="top" wrapText="1"/>
    </xf>
    <xf numFmtId="0" fontId="0" fillId="25" borderId="26" xfId="0" applyFill="1" applyBorder="1" applyAlignment="1">
      <alignment horizontal="left" vertical="top" wrapText="1"/>
    </xf>
    <xf numFmtId="0" fontId="0" fillId="25" borderId="25" xfId="0" applyFill="1" applyBorder="1" applyAlignment="1">
      <alignment horizontal="left" vertical="top" wrapText="1"/>
    </xf>
    <xf numFmtId="0" fontId="1" fillId="24" borderId="43" xfId="0" applyFont="1" applyFill="1" applyBorder="1" applyAlignment="1">
      <alignment horizontal="center" wrapText="1"/>
    </xf>
    <xf numFmtId="0" fontId="1" fillId="24" borderId="38" xfId="0" applyFont="1" applyFill="1" applyBorder="1" applyAlignment="1">
      <alignment horizontal="center" wrapText="1"/>
    </xf>
    <xf numFmtId="0" fontId="1" fillId="24" borderId="39" xfId="0" applyFont="1" applyFill="1" applyBorder="1" applyAlignment="1">
      <alignment horizontal="center" wrapText="1"/>
    </xf>
    <xf numFmtId="0" fontId="0" fillId="4" borderId="21" xfId="0" applyFill="1" applyBorder="1" applyAlignment="1">
      <alignment horizontal="left" vertical="top" wrapText="1"/>
    </xf>
    <xf numFmtId="0" fontId="0" fillId="4" borderId="22" xfId="0" applyFill="1" applyBorder="1" applyAlignment="1">
      <alignment horizontal="left" vertical="top" wrapText="1"/>
    </xf>
    <xf numFmtId="0" fontId="0" fillId="4" borderId="23" xfId="0" applyFill="1" applyBorder="1" applyAlignment="1">
      <alignment horizontal="left" vertical="top" wrapText="1"/>
    </xf>
    <xf numFmtId="0" fontId="0" fillId="4" borderId="11" xfId="0" applyFill="1" applyBorder="1" applyAlignment="1">
      <alignment horizontal="left" vertical="top" wrapText="1"/>
    </xf>
    <xf numFmtId="0" fontId="0" fillId="4" borderId="0" xfId="0" applyFill="1" applyAlignment="1">
      <alignment horizontal="left" vertical="top" wrapText="1"/>
    </xf>
    <xf numFmtId="0" fontId="0" fillId="4" borderId="15" xfId="0" applyFill="1" applyBorder="1" applyAlignment="1">
      <alignment horizontal="left" vertical="top" wrapText="1"/>
    </xf>
    <xf numFmtId="0" fontId="0" fillId="4" borderId="24" xfId="0" applyFill="1" applyBorder="1" applyAlignment="1">
      <alignment horizontal="left" vertical="top" wrapText="1"/>
    </xf>
    <xf numFmtId="0" fontId="0" fillId="4" borderId="26" xfId="0" applyFill="1" applyBorder="1" applyAlignment="1">
      <alignment horizontal="left" vertical="top" wrapText="1"/>
    </xf>
    <xf numFmtId="0" fontId="0" fillId="4" borderId="25" xfId="0" applyFill="1" applyBorder="1" applyAlignment="1">
      <alignment horizontal="left" vertical="top" wrapText="1"/>
    </xf>
    <xf numFmtId="0" fontId="1" fillId="22" borderId="43" xfId="0" applyFont="1" applyFill="1" applyBorder="1" applyAlignment="1">
      <alignment horizontal="center"/>
    </xf>
    <xf numFmtId="0" fontId="1" fillId="22" borderId="38" xfId="0" applyFont="1" applyFill="1" applyBorder="1" applyAlignment="1">
      <alignment horizontal="center"/>
    </xf>
    <xf numFmtId="0" fontId="1" fillId="22" borderId="39" xfId="0" applyFont="1" applyFill="1" applyBorder="1" applyAlignment="1">
      <alignment horizontal="center"/>
    </xf>
    <xf numFmtId="0" fontId="1" fillId="23" borderId="43" xfId="0" applyFont="1" applyFill="1" applyBorder="1" applyAlignment="1">
      <alignment horizontal="center"/>
    </xf>
    <xf numFmtId="0" fontId="1" fillId="23" borderId="38" xfId="0" applyFont="1" applyFill="1" applyBorder="1" applyAlignment="1">
      <alignment horizontal="center"/>
    </xf>
    <xf numFmtId="0" fontId="1" fillId="23" borderId="39" xfId="0" applyFont="1" applyFill="1" applyBorder="1" applyAlignment="1">
      <alignment horizontal="center"/>
    </xf>
    <xf numFmtId="0" fontId="0" fillId="19" borderId="21" xfId="0" applyFill="1" applyBorder="1" applyAlignment="1">
      <alignment horizontal="left" vertical="top" wrapText="1"/>
    </xf>
    <xf numFmtId="0" fontId="0" fillId="19" borderId="22" xfId="0" applyFill="1" applyBorder="1" applyAlignment="1">
      <alignment horizontal="left" vertical="top" wrapText="1"/>
    </xf>
    <xf numFmtId="0" fontId="0" fillId="19" borderId="23" xfId="0" applyFill="1" applyBorder="1" applyAlignment="1">
      <alignment horizontal="left" vertical="top" wrapText="1"/>
    </xf>
    <xf numFmtId="0" fontId="0" fillId="19" borderId="11" xfId="0" applyFill="1" applyBorder="1" applyAlignment="1">
      <alignment horizontal="left" vertical="top" wrapText="1"/>
    </xf>
    <xf numFmtId="0" fontId="0" fillId="19" borderId="0" xfId="0" applyFill="1" applyAlignment="1">
      <alignment horizontal="left" vertical="top" wrapText="1"/>
    </xf>
    <xf numFmtId="0" fontId="0" fillId="19" borderId="15" xfId="0" applyFill="1" applyBorder="1" applyAlignment="1">
      <alignment horizontal="left" vertical="top" wrapText="1"/>
    </xf>
    <xf numFmtId="0" fontId="0" fillId="19" borderId="24" xfId="0" applyFill="1" applyBorder="1" applyAlignment="1">
      <alignment horizontal="left" vertical="top" wrapText="1"/>
    </xf>
    <xf numFmtId="0" fontId="0" fillId="19" borderId="26" xfId="0" applyFill="1" applyBorder="1" applyAlignment="1">
      <alignment horizontal="left" vertical="top" wrapText="1"/>
    </xf>
    <xf numFmtId="0" fontId="0" fillId="19" borderId="25" xfId="0" applyFill="1" applyBorder="1" applyAlignment="1">
      <alignment horizontal="left" vertical="top" wrapText="1"/>
    </xf>
    <xf numFmtId="0" fontId="0" fillId="24" borderId="21" xfId="0" applyFill="1" applyBorder="1" applyAlignment="1">
      <alignment horizontal="center"/>
    </xf>
    <xf numFmtId="0" fontId="0" fillId="24" borderId="22" xfId="0" applyFill="1" applyBorder="1" applyAlignment="1">
      <alignment horizontal="center"/>
    </xf>
    <xf numFmtId="0" fontId="0" fillId="24" borderId="23" xfId="0" applyFill="1" applyBorder="1" applyAlignment="1">
      <alignment horizontal="center"/>
    </xf>
    <xf numFmtId="0" fontId="0" fillId="24" borderId="24" xfId="0" applyFill="1" applyBorder="1" applyAlignment="1">
      <alignment horizontal="center"/>
    </xf>
    <xf numFmtId="0" fontId="0" fillId="24" borderId="26" xfId="0" applyFill="1" applyBorder="1" applyAlignment="1">
      <alignment horizontal="center"/>
    </xf>
    <xf numFmtId="0" fontId="0" fillId="24" borderId="25" xfId="0" applyFill="1" applyBorder="1" applyAlignment="1">
      <alignment horizontal="center"/>
    </xf>
    <xf numFmtId="0" fontId="1" fillId="0" borderId="43"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0" fillId="22" borderId="21" xfId="0" applyFill="1" applyBorder="1" applyAlignment="1">
      <alignment horizontal="left" vertical="top" wrapText="1"/>
    </xf>
    <xf numFmtId="0" fontId="0" fillId="22" borderId="22" xfId="0" applyFill="1" applyBorder="1" applyAlignment="1">
      <alignment horizontal="left" vertical="top" wrapText="1"/>
    </xf>
    <xf numFmtId="0" fontId="0" fillId="22" borderId="23" xfId="0" applyFill="1" applyBorder="1" applyAlignment="1">
      <alignment horizontal="left" vertical="top" wrapText="1"/>
    </xf>
    <xf numFmtId="0" fontId="0" fillId="22" borderId="11" xfId="0" applyFill="1" applyBorder="1" applyAlignment="1">
      <alignment horizontal="left" vertical="top" wrapText="1"/>
    </xf>
    <xf numFmtId="0" fontId="0" fillId="22" borderId="0" xfId="0" applyFill="1" applyAlignment="1">
      <alignment horizontal="left" vertical="top" wrapText="1"/>
    </xf>
    <xf numFmtId="0" fontId="0" fillId="22" borderId="15" xfId="0" applyFill="1" applyBorder="1" applyAlignment="1">
      <alignment horizontal="left" vertical="top" wrapText="1"/>
    </xf>
    <xf numFmtId="0" fontId="0" fillId="22" borderId="24" xfId="0" applyFill="1" applyBorder="1" applyAlignment="1">
      <alignment horizontal="left" vertical="top" wrapText="1"/>
    </xf>
    <xf numFmtId="0" fontId="0" fillId="22" borderId="26" xfId="0" applyFill="1" applyBorder="1" applyAlignment="1">
      <alignment horizontal="left" vertical="top" wrapText="1"/>
    </xf>
    <xf numFmtId="0" fontId="0" fillId="22" borderId="25" xfId="0" applyFill="1" applyBorder="1" applyAlignment="1">
      <alignment horizontal="left" vertical="top" wrapText="1"/>
    </xf>
    <xf numFmtId="0" fontId="1" fillId="0" borderId="41" xfId="0" applyFont="1" applyBorder="1" applyAlignment="1">
      <alignment horizontal="center"/>
    </xf>
    <xf numFmtId="0" fontId="1" fillId="0" borderId="42"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0" fillId="4" borderId="0" xfId="0" applyFill="1" applyAlignment="1">
      <alignment horizontal="center"/>
    </xf>
    <xf numFmtId="0" fontId="0" fillId="0" borderId="47" xfId="0" applyBorder="1" applyAlignment="1">
      <alignment horizontal="center"/>
    </xf>
    <xf numFmtId="0" fontId="0" fillId="0" borderId="5" xfId="0" applyBorder="1" applyAlignment="1">
      <alignment horizontal="center"/>
    </xf>
    <xf numFmtId="0" fontId="1" fillId="3" borderId="28" xfId="0" applyFont="1" applyFill="1" applyBorder="1" applyAlignment="1">
      <alignment horizontal="left" wrapText="1"/>
    </xf>
    <xf numFmtId="0" fontId="1" fillId="3" borderId="29" xfId="0" applyFont="1" applyFill="1" applyBorder="1" applyAlignment="1">
      <alignment horizontal="left" wrapText="1"/>
    </xf>
    <xf numFmtId="0" fontId="10" fillId="4" borderId="28" xfId="0" applyFont="1" applyFill="1" applyBorder="1" applyAlignment="1">
      <alignment horizontal="center" wrapText="1"/>
    </xf>
    <xf numFmtId="0" fontId="10" fillId="4" borderId="29" xfId="0" applyFont="1" applyFill="1" applyBorder="1" applyAlignment="1">
      <alignment horizontal="center" wrapText="1"/>
    </xf>
    <xf numFmtId="0" fontId="0" fillId="0" borderId="28" xfId="0" applyBorder="1" applyAlignment="1">
      <alignment horizontal="center"/>
    </xf>
    <xf numFmtId="0" fontId="0" fillId="0" borderId="29" xfId="0" applyBorder="1" applyAlignment="1">
      <alignment horizontal="center"/>
    </xf>
    <xf numFmtId="0" fontId="2" fillId="4" borderId="28" xfId="0" applyFont="1" applyFill="1" applyBorder="1" applyAlignment="1">
      <alignment horizontal="center"/>
    </xf>
    <xf numFmtId="0" fontId="2" fillId="4" borderId="29" xfId="0" applyFont="1" applyFill="1" applyBorder="1" applyAlignment="1">
      <alignment horizontal="center"/>
    </xf>
    <xf numFmtId="0" fontId="2" fillId="18" borderId="28" xfId="0" applyFont="1" applyFill="1" applyBorder="1" applyAlignment="1">
      <alignment horizontal="center"/>
    </xf>
    <xf numFmtId="0" fontId="2" fillId="18" borderId="29" xfId="0" applyFont="1" applyFill="1" applyBorder="1" applyAlignment="1">
      <alignment horizontal="center"/>
    </xf>
    <xf numFmtId="0" fontId="0" fillId="22" borderId="0" xfId="0" applyFill="1" applyBorder="1" applyAlignment="1">
      <alignment horizontal="left" vertical="top" wrapText="1"/>
    </xf>
    <xf numFmtId="0" fontId="0" fillId="24" borderId="21" xfId="0" applyFill="1" applyBorder="1"/>
    <xf numFmtId="0" fontId="0" fillId="24" borderId="24" xfId="0" applyFill="1" applyBorder="1"/>
    <xf numFmtId="0" fontId="12" fillId="0" borderId="9" xfId="0" applyFont="1" applyBorder="1"/>
  </cellXfs>
  <cellStyles count="24">
    <cellStyle name="Comma" xfId="21" builtinId="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Normal" xfId="0" builtinId="0"/>
    <cellStyle name="Normal 2" xfId="22" xr:uid="{23B870E0-7F90-40F9-A81D-40167419ACAC}"/>
    <cellStyle name="Percent" xfId="2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3FF70-0C83-430E-A5D5-BB10BAF384BF}">
  <sheetPr>
    <pageSetUpPr fitToPage="1"/>
  </sheetPr>
  <dimension ref="A1:S67"/>
  <sheetViews>
    <sheetView tabSelected="1" zoomScale="80" zoomScaleNormal="80" workbookViewId="0">
      <selection activeCell="U26" sqref="U26"/>
    </sheetView>
  </sheetViews>
  <sheetFormatPr defaultRowHeight="15" x14ac:dyDescent="0.25"/>
  <sheetData>
    <row r="1" spans="1:16" ht="15.75" thickBot="1" x14ac:dyDescent="0.3">
      <c r="A1" s="270" t="s">
        <v>87</v>
      </c>
      <c r="B1" s="271"/>
      <c r="C1" s="271"/>
      <c r="D1" s="271"/>
      <c r="E1" s="271"/>
      <c r="F1" s="271"/>
      <c r="G1" s="271"/>
      <c r="H1" s="271"/>
      <c r="I1" s="271"/>
      <c r="J1" s="271"/>
      <c r="K1" s="271"/>
      <c r="L1" s="271"/>
      <c r="M1" s="271"/>
      <c r="N1" s="271"/>
      <c r="O1" s="271"/>
      <c r="P1" s="272"/>
    </row>
    <row r="2" spans="1:16" ht="15.75" thickBot="1" x14ac:dyDescent="0.3"/>
    <row r="3" spans="1:16" ht="15.75" thickBot="1" x14ac:dyDescent="0.3">
      <c r="A3" s="282" t="s">
        <v>86</v>
      </c>
      <c r="B3" s="283"/>
      <c r="C3" s="283"/>
      <c r="D3" s="283"/>
      <c r="E3" s="283"/>
      <c r="F3" s="283"/>
      <c r="G3" s="283"/>
      <c r="H3" s="283"/>
      <c r="I3" s="283"/>
      <c r="J3" s="283"/>
      <c r="K3" s="283"/>
      <c r="L3" s="283"/>
      <c r="M3" s="283"/>
      <c r="N3" s="283"/>
      <c r="O3" s="283"/>
      <c r="P3" s="284"/>
    </row>
    <row r="4" spans="1:16" x14ac:dyDescent="0.25">
      <c r="A4" s="273" t="s">
        <v>149</v>
      </c>
      <c r="B4" s="274"/>
      <c r="C4" s="274"/>
      <c r="D4" s="274"/>
      <c r="E4" s="274"/>
      <c r="F4" s="274"/>
      <c r="G4" s="274"/>
      <c r="H4" s="274"/>
      <c r="I4" s="274"/>
      <c r="J4" s="274"/>
      <c r="K4" s="274"/>
      <c r="L4" s="274"/>
      <c r="M4" s="274"/>
      <c r="N4" s="274"/>
      <c r="O4" s="274"/>
      <c r="P4" s="275"/>
    </row>
    <row r="5" spans="1:16" x14ac:dyDescent="0.25">
      <c r="A5" s="276"/>
      <c r="B5" s="277"/>
      <c r="C5" s="277"/>
      <c r="D5" s="277"/>
      <c r="E5" s="277"/>
      <c r="F5" s="277"/>
      <c r="G5" s="277"/>
      <c r="H5" s="277"/>
      <c r="I5" s="277"/>
      <c r="J5" s="277"/>
      <c r="K5" s="277"/>
      <c r="L5" s="277"/>
      <c r="M5" s="277"/>
      <c r="N5" s="277"/>
      <c r="O5" s="277"/>
      <c r="P5" s="278"/>
    </row>
    <row r="6" spans="1:16" x14ac:dyDescent="0.25">
      <c r="A6" s="276"/>
      <c r="B6" s="277"/>
      <c r="C6" s="277"/>
      <c r="D6" s="277"/>
      <c r="E6" s="277"/>
      <c r="F6" s="277"/>
      <c r="G6" s="277"/>
      <c r="H6" s="277"/>
      <c r="I6" s="277"/>
      <c r="J6" s="277"/>
      <c r="K6" s="277"/>
      <c r="L6" s="277"/>
      <c r="M6" s="277"/>
      <c r="N6" s="277"/>
      <c r="O6" s="277"/>
      <c r="P6" s="278"/>
    </row>
    <row r="7" spans="1:16" x14ac:dyDescent="0.25">
      <c r="A7" s="276"/>
      <c r="B7" s="277"/>
      <c r="C7" s="277"/>
      <c r="D7" s="277"/>
      <c r="E7" s="277"/>
      <c r="F7" s="277"/>
      <c r="G7" s="277"/>
      <c r="H7" s="277"/>
      <c r="I7" s="277"/>
      <c r="J7" s="277"/>
      <c r="K7" s="277"/>
      <c r="L7" s="277"/>
      <c r="M7" s="277"/>
      <c r="N7" s="277"/>
      <c r="O7" s="277"/>
      <c r="P7" s="278"/>
    </row>
    <row r="8" spans="1:16" x14ac:dyDescent="0.25">
      <c r="A8" s="276"/>
      <c r="B8" s="277"/>
      <c r="C8" s="277"/>
      <c r="D8" s="277"/>
      <c r="E8" s="277"/>
      <c r="F8" s="277"/>
      <c r="G8" s="277"/>
      <c r="H8" s="277"/>
      <c r="I8" s="277"/>
      <c r="J8" s="277"/>
      <c r="K8" s="277"/>
      <c r="L8" s="277"/>
      <c r="M8" s="277"/>
      <c r="N8" s="277"/>
      <c r="O8" s="277"/>
      <c r="P8" s="278"/>
    </row>
    <row r="9" spans="1:16" x14ac:dyDescent="0.25">
      <c r="A9" s="276"/>
      <c r="B9" s="277"/>
      <c r="C9" s="277"/>
      <c r="D9" s="277"/>
      <c r="E9" s="277"/>
      <c r="F9" s="277"/>
      <c r="G9" s="277"/>
      <c r="H9" s="277"/>
      <c r="I9" s="277"/>
      <c r="J9" s="277"/>
      <c r="K9" s="277"/>
      <c r="L9" s="277"/>
      <c r="M9" s="277"/>
      <c r="N9" s="277"/>
      <c r="O9" s="277"/>
      <c r="P9" s="278"/>
    </row>
    <row r="10" spans="1:16" x14ac:dyDescent="0.25">
      <c r="A10" s="276"/>
      <c r="B10" s="277"/>
      <c r="C10" s="277"/>
      <c r="D10" s="277"/>
      <c r="E10" s="277"/>
      <c r="F10" s="277"/>
      <c r="G10" s="277"/>
      <c r="H10" s="277"/>
      <c r="I10" s="277"/>
      <c r="J10" s="277"/>
      <c r="K10" s="277"/>
      <c r="L10" s="277"/>
      <c r="M10" s="277"/>
      <c r="N10" s="277"/>
      <c r="O10" s="277"/>
      <c r="P10" s="278"/>
    </row>
    <row r="11" spans="1:16" x14ac:dyDescent="0.25">
      <c r="A11" s="276"/>
      <c r="B11" s="277"/>
      <c r="C11" s="277"/>
      <c r="D11" s="277"/>
      <c r="E11" s="277"/>
      <c r="F11" s="277"/>
      <c r="G11" s="277"/>
      <c r="H11" s="277"/>
      <c r="I11" s="277"/>
      <c r="J11" s="277"/>
      <c r="K11" s="277"/>
      <c r="L11" s="277"/>
      <c r="M11" s="277"/>
      <c r="N11" s="277"/>
      <c r="O11" s="277"/>
      <c r="P11" s="278"/>
    </row>
    <row r="12" spans="1:16" x14ac:dyDescent="0.25">
      <c r="A12" s="276"/>
      <c r="B12" s="277"/>
      <c r="C12" s="277"/>
      <c r="D12" s="277"/>
      <c r="E12" s="277"/>
      <c r="F12" s="277"/>
      <c r="G12" s="277"/>
      <c r="H12" s="277"/>
      <c r="I12" s="277"/>
      <c r="J12" s="277"/>
      <c r="K12" s="277"/>
      <c r="L12" s="277"/>
      <c r="M12" s="277"/>
      <c r="N12" s="277"/>
      <c r="O12" s="277"/>
      <c r="P12" s="278"/>
    </row>
    <row r="13" spans="1:16" ht="15.75" thickBot="1" x14ac:dyDescent="0.3">
      <c r="A13" s="279"/>
      <c r="B13" s="280"/>
      <c r="C13" s="280"/>
      <c r="D13" s="280"/>
      <c r="E13" s="280"/>
      <c r="F13" s="280"/>
      <c r="G13" s="280"/>
      <c r="H13" s="280"/>
      <c r="I13" s="280"/>
      <c r="J13" s="280"/>
      <c r="K13" s="280"/>
      <c r="L13" s="280"/>
      <c r="M13" s="280"/>
      <c r="N13" s="280"/>
      <c r="O13" s="280"/>
      <c r="P13" s="281"/>
    </row>
    <row r="14" spans="1:16" ht="15.75" thickBot="1" x14ac:dyDescent="0.3">
      <c r="A14" s="285" t="s">
        <v>88</v>
      </c>
      <c r="B14" s="286"/>
      <c r="C14" s="286"/>
      <c r="D14" s="286"/>
      <c r="E14" s="286"/>
      <c r="F14" s="286"/>
      <c r="G14" s="286"/>
      <c r="H14" s="286"/>
      <c r="I14" s="286"/>
      <c r="J14" s="286"/>
      <c r="K14" s="286"/>
      <c r="L14" s="286"/>
      <c r="M14" s="286"/>
      <c r="N14" s="286"/>
      <c r="O14" s="286"/>
      <c r="P14" s="287"/>
    </row>
    <row r="15" spans="1:16" x14ac:dyDescent="0.25">
      <c r="A15" s="288" t="s">
        <v>161</v>
      </c>
      <c r="B15" s="289"/>
      <c r="C15" s="289"/>
      <c r="D15" s="289"/>
      <c r="E15" s="289"/>
      <c r="F15" s="289"/>
      <c r="G15" s="289"/>
      <c r="H15" s="289"/>
      <c r="I15" s="289"/>
      <c r="J15" s="289"/>
      <c r="K15" s="289"/>
      <c r="L15" s="289"/>
      <c r="M15" s="289"/>
      <c r="N15" s="289"/>
      <c r="O15" s="289"/>
      <c r="P15" s="290"/>
    </row>
    <row r="16" spans="1:16" x14ac:dyDescent="0.25">
      <c r="A16" s="291"/>
      <c r="B16" s="292"/>
      <c r="C16" s="292"/>
      <c r="D16" s="292"/>
      <c r="E16" s="292"/>
      <c r="F16" s="292"/>
      <c r="G16" s="292"/>
      <c r="H16" s="292"/>
      <c r="I16" s="292"/>
      <c r="J16" s="292"/>
      <c r="K16" s="292"/>
      <c r="L16" s="292"/>
      <c r="M16" s="292"/>
      <c r="N16" s="292"/>
      <c r="O16" s="292"/>
      <c r="P16" s="293"/>
    </row>
    <row r="17" spans="1:16" x14ac:dyDescent="0.25">
      <c r="A17" s="291"/>
      <c r="B17" s="292"/>
      <c r="C17" s="292"/>
      <c r="D17" s="292"/>
      <c r="E17" s="292"/>
      <c r="F17" s="292"/>
      <c r="G17" s="292"/>
      <c r="H17" s="292"/>
      <c r="I17" s="292"/>
      <c r="J17" s="292"/>
      <c r="K17" s="292"/>
      <c r="L17" s="292"/>
      <c r="M17" s="292"/>
      <c r="N17" s="292"/>
      <c r="O17" s="292"/>
      <c r="P17" s="293"/>
    </row>
    <row r="18" spans="1:16" x14ac:dyDescent="0.25">
      <c r="A18" s="291"/>
      <c r="B18" s="292"/>
      <c r="C18" s="292"/>
      <c r="D18" s="292"/>
      <c r="E18" s="292"/>
      <c r="F18" s="292"/>
      <c r="G18" s="292"/>
      <c r="H18" s="292"/>
      <c r="I18" s="292"/>
      <c r="J18" s="292"/>
      <c r="K18" s="292"/>
      <c r="L18" s="292"/>
      <c r="M18" s="292"/>
      <c r="N18" s="292"/>
      <c r="O18" s="292"/>
      <c r="P18" s="293"/>
    </row>
    <row r="19" spans="1:16" x14ac:dyDescent="0.25">
      <c r="A19" s="291"/>
      <c r="B19" s="292"/>
      <c r="C19" s="292"/>
      <c r="D19" s="292"/>
      <c r="E19" s="292"/>
      <c r="F19" s="292"/>
      <c r="G19" s="292"/>
      <c r="H19" s="292"/>
      <c r="I19" s="292"/>
      <c r="J19" s="292"/>
      <c r="K19" s="292"/>
      <c r="L19" s="292"/>
      <c r="M19" s="292"/>
      <c r="N19" s="292"/>
      <c r="O19" s="292"/>
      <c r="P19" s="293"/>
    </row>
    <row r="20" spans="1:16" x14ac:dyDescent="0.25">
      <c r="A20" s="291"/>
      <c r="B20" s="292"/>
      <c r="C20" s="292"/>
      <c r="D20" s="292"/>
      <c r="E20" s="292"/>
      <c r="F20" s="292"/>
      <c r="G20" s="292"/>
      <c r="H20" s="292"/>
      <c r="I20" s="292"/>
      <c r="J20" s="292"/>
      <c r="K20" s="292"/>
      <c r="L20" s="292"/>
      <c r="M20" s="292"/>
      <c r="N20" s="292"/>
      <c r="O20" s="292"/>
      <c r="P20" s="293"/>
    </row>
    <row r="21" spans="1:16" x14ac:dyDescent="0.25">
      <c r="A21" s="291"/>
      <c r="B21" s="292"/>
      <c r="C21" s="292"/>
      <c r="D21" s="292"/>
      <c r="E21" s="292"/>
      <c r="F21" s="292"/>
      <c r="G21" s="292"/>
      <c r="H21" s="292"/>
      <c r="I21" s="292"/>
      <c r="J21" s="292"/>
      <c r="K21" s="292"/>
      <c r="L21" s="292"/>
      <c r="M21" s="292"/>
      <c r="N21" s="292"/>
      <c r="O21" s="292"/>
      <c r="P21" s="293"/>
    </row>
    <row r="22" spans="1:16" x14ac:dyDescent="0.25">
      <c r="A22" s="291"/>
      <c r="B22" s="292"/>
      <c r="C22" s="292"/>
      <c r="D22" s="292"/>
      <c r="E22" s="292"/>
      <c r="F22" s="292"/>
      <c r="G22" s="292"/>
      <c r="H22" s="292"/>
      <c r="I22" s="292"/>
      <c r="J22" s="292"/>
      <c r="K22" s="292"/>
      <c r="L22" s="292"/>
      <c r="M22" s="292"/>
      <c r="N22" s="292"/>
      <c r="O22" s="292"/>
      <c r="P22" s="293"/>
    </row>
    <row r="23" spans="1:16" x14ac:dyDescent="0.25">
      <c r="A23" s="291"/>
      <c r="B23" s="292"/>
      <c r="C23" s="292"/>
      <c r="D23" s="292"/>
      <c r="E23" s="292"/>
      <c r="F23" s="292"/>
      <c r="G23" s="292"/>
      <c r="H23" s="292"/>
      <c r="I23" s="292"/>
      <c r="J23" s="292"/>
      <c r="K23" s="292"/>
      <c r="L23" s="292"/>
      <c r="M23" s="292"/>
      <c r="N23" s="292"/>
      <c r="O23" s="292"/>
      <c r="P23" s="293"/>
    </row>
    <row r="24" spans="1:16" x14ac:dyDescent="0.25">
      <c r="A24" s="291"/>
      <c r="B24" s="292"/>
      <c r="C24" s="292"/>
      <c r="D24" s="292"/>
      <c r="E24" s="292"/>
      <c r="F24" s="292"/>
      <c r="G24" s="292"/>
      <c r="H24" s="292"/>
      <c r="I24" s="292"/>
      <c r="J24" s="292"/>
      <c r="K24" s="292"/>
      <c r="L24" s="292"/>
      <c r="M24" s="292"/>
      <c r="N24" s="292"/>
      <c r="O24" s="292"/>
      <c r="P24" s="293"/>
    </row>
    <row r="25" spans="1:16" x14ac:dyDescent="0.25">
      <c r="A25" s="291"/>
      <c r="B25" s="292"/>
      <c r="C25" s="292"/>
      <c r="D25" s="292"/>
      <c r="E25" s="292"/>
      <c r="F25" s="292"/>
      <c r="G25" s="292"/>
      <c r="H25" s="292"/>
      <c r="I25" s="292"/>
      <c r="J25" s="292"/>
      <c r="K25" s="292"/>
      <c r="L25" s="292"/>
      <c r="M25" s="292"/>
      <c r="N25" s="292"/>
      <c r="O25" s="292"/>
      <c r="P25" s="293"/>
    </row>
    <row r="26" spans="1:16" x14ac:dyDescent="0.25">
      <c r="A26" s="291"/>
      <c r="B26" s="292"/>
      <c r="C26" s="292"/>
      <c r="D26" s="292"/>
      <c r="E26" s="292"/>
      <c r="F26" s="292"/>
      <c r="G26" s="292"/>
      <c r="H26" s="292"/>
      <c r="I26" s="292"/>
      <c r="J26" s="292"/>
      <c r="K26" s="292"/>
      <c r="L26" s="292"/>
      <c r="M26" s="292"/>
      <c r="N26" s="292"/>
      <c r="O26" s="292"/>
      <c r="P26" s="293"/>
    </row>
    <row r="27" spans="1:16" x14ac:dyDescent="0.25">
      <c r="A27" s="291"/>
      <c r="B27" s="292"/>
      <c r="C27" s="292"/>
      <c r="D27" s="292"/>
      <c r="E27" s="292"/>
      <c r="F27" s="292"/>
      <c r="G27" s="292"/>
      <c r="H27" s="292"/>
      <c r="I27" s="292"/>
      <c r="J27" s="292"/>
      <c r="K27" s="292"/>
      <c r="L27" s="292"/>
      <c r="M27" s="292"/>
      <c r="N27" s="292"/>
      <c r="O27" s="292"/>
      <c r="P27" s="293"/>
    </row>
    <row r="28" spans="1:16" x14ac:dyDescent="0.25">
      <c r="A28" s="291"/>
      <c r="B28" s="292"/>
      <c r="C28" s="292"/>
      <c r="D28" s="292"/>
      <c r="E28" s="292"/>
      <c r="F28" s="292"/>
      <c r="G28" s="292"/>
      <c r="H28" s="292"/>
      <c r="I28" s="292"/>
      <c r="J28" s="292"/>
      <c r="K28" s="292"/>
      <c r="L28" s="292"/>
      <c r="M28" s="292"/>
      <c r="N28" s="292"/>
      <c r="O28" s="292"/>
      <c r="P28" s="293"/>
    </row>
    <row r="29" spans="1:16" x14ac:dyDescent="0.25">
      <c r="A29" s="291"/>
      <c r="B29" s="292"/>
      <c r="C29" s="292"/>
      <c r="D29" s="292"/>
      <c r="E29" s="292"/>
      <c r="F29" s="292"/>
      <c r="G29" s="292"/>
      <c r="H29" s="292"/>
      <c r="I29" s="292"/>
      <c r="J29" s="292"/>
      <c r="K29" s="292"/>
      <c r="L29" s="292"/>
      <c r="M29" s="292"/>
      <c r="N29" s="292"/>
      <c r="O29" s="292"/>
      <c r="P29" s="293"/>
    </row>
    <row r="30" spans="1:16" x14ac:dyDescent="0.25">
      <c r="A30" s="291"/>
      <c r="B30" s="292"/>
      <c r="C30" s="292"/>
      <c r="D30" s="292"/>
      <c r="E30" s="292"/>
      <c r="F30" s="292"/>
      <c r="G30" s="292"/>
      <c r="H30" s="292"/>
      <c r="I30" s="292"/>
      <c r="J30" s="292"/>
      <c r="K30" s="292"/>
      <c r="L30" s="292"/>
      <c r="M30" s="292"/>
      <c r="N30" s="292"/>
      <c r="O30" s="292"/>
      <c r="P30" s="293"/>
    </row>
    <row r="31" spans="1:16" x14ac:dyDescent="0.25">
      <c r="A31" s="291"/>
      <c r="B31" s="292"/>
      <c r="C31" s="292"/>
      <c r="D31" s="292"/>
      <c r="E31" s="292"/>
      <c r="F31" s="292"/>
      <c r="G31" s="292"/>
      <c r="H31" s="292"/>
      <c r="I31" s="292"/>
      <c r="J31" s="292"/>
      <c r="K31" s="292"/>
      <c r="L31" s="292"/>
      <c r="M31" s="292"/>
      <c r="N31" s="292"/>
      <c r="O31" s="292"/>
      <c r="P31" s="293"/>
    </row>
    <row r="32" spans="1:16" x14ac:dyDescent="0.25">
      <c r="A32" s="291"/>
      <c r="B32" s="292"/>
      <c r="C32" s="292"/>
      <c r="D32" s="292"/>
      <c r="E32" s="292"/>
      <c r="F32" s="292"/>
      <c r="G32" s="292"/>
      <c r="H32" s="292"/>
      <c r="I32" s="292"/>
      <c r="J32" s="292"/>
      <c r="K32" s="292"/>
      <c r="L32" s="292"/>
      <c r="M32" s="292"/>
      <c r="N32" s="292"/>
      <c r="O32" s="292"/>
      <c r="P32" s="293"/>
    </row>
    <row r="33" spans="1:19" x14ac:dyDescent="0.25">
      <c r="A33" s="291"/>
      <c r="B33" s="292"/>
      <c r="C33" s="292"/>
      <c r="D33" s="292"/>
      <c r="E33" s="292"/>
      <c r="F33" s="292"/>
      <c r="G33" s="292"/>
      <c r="H33" s="292"/>
      <c r="I33" s="292"/>
      <c r="J33" s="292"/>
      <c r="K33" s="292"/>
      <c r="L33" s="292"/>
      <c r="M33" s="292"/>
      <c r="N33" s="292"/>
      <c r="O33" s="292"/>
      <c r="P33" s="293"/>
    </row>
    <row r="34" spans="1:19" x14ac:dyDescent="0.25">
      <c r="A34" s="291"/>
      <c r="B34" s="292"/>
      <c r="C34" s="292"/>
      <c r="D34" s="292"/>
      <c r="E34" s="292"/>
      <c r="F34" s="292"/>
      <c r="G34" s="292"/>
      <c r="H34" s="292"/>
      <c r="I34" s="292"/>
      <c r="J34" s="292"/>
      <c r="K34" s="292"/>
      <c r="L34" s="292"/>
      <c r="M34" s="292"/>
      <c r="N34" s="292"/>
      <c r="O34" s="292"/>
      <c r="P34" s="293"/>
    </row>
    <row r="35" spans="1:19" x14ac:dyDescent="0.25">
      <c r="A35" s="291"/>
      <c r="B35" s="292"/>
      <c r="C35" s="292"/>
      <c r="D35" s="292"/>
      <c r="E35" s="292"/>
      <c r="F35" s="292"/>
      <c r="G35" s="292"/>
      <c r="H35" s="292"/>
      <c r="I35" s="292"/>
      <c r="J35" s="292"/>
      <c r="K35" s="292"/>
      <c r="L35" s="292"/>
      <c r="M35" s="292"/>
      <c r="N35" s="292"/>
      <c r="O35" s="292"/>
      <c r="P35" s="293"/>
    </row>
    <row r="36" spans="1:19" x14ac:dyDescent="0.25">
      <c r="A36" s="291"/>
      <c r="B36" s="292"/>
      <c r="C36" s="292"/>
      <c r="D36" s="292"/>
      <c r="E36" s="292"/>
      <c r="F36" s="292"/>
      <c r="G36" s="292"/>
      <c r="H36" s="292"/>
      <c r="I36" s="292"/>
      <c r="J36" s="292"/>
      <c r="K36" s="292"/>
      <c r="L36" s="292"/>
      <c r="M36" s="292"/>
      <c r="N36" s="292"/>
      <c r="O36" s="292"/>
      <c r="P36" s="293"/>
    </row>
    <row r="37" spans="1:19" x14ac:dyDescent="0.25">
      <c r="A37" s="291"/>
      <c r="B37" s="292"/>
      <c r="C37" s="292"/>
      <c r="D37" s="292"/>
      <c r="E37" s="292"/>
      <c r="F37" s="292"/>
      <c r="G37" s="292"/>
      <c r="H37" s="292"/>
      <c r="I37" s="292"/>
      <c r="J37" s="292"/>
      <c r="K37" s="292"/>
      <c r="L37" s="292"/>
      <c r="M37" s="292"/>
      <c r="N37" s="292"/>
      <c r="O37" s="292"/>
      <c r="P37" s="293"/>
    </row>
    <row r="38" spans="1:19" x14ac:dyDescent="0.25">
      <c r="A38" s="291"/>
      <c r="B38" s="292"/>
      <c r="C38" s="292"/>
      <c r="D38" s="292"/>
      <c r="E38" s="292"/>
      <c r="F38" s="292"/>
      <c r="G38" s="292"/>
      <c r="H38" s="292"/>
      <c r="I38" s="292"/>
      <c r="J38" s="292"/>
      <c r="K38" s="292"/>
      <c r="L38" s="292"/>
      <c r="M38" s="292"/>
      <c r="N38" s="292"/>
      <c r="O38" s="292"/>
      <c r="P38" s="293"/>
    </row>
    <row r="39" spans="1:19" x14ac:dyDescent="0.25">
      <c r="A39" s="291"/>
      <c r="B39" s="292"/>
      <c r="C39" s="292"/>
      <c r="D39" s="292"/>
      <c r="E39" s="292"/>
      <c r="F39" s="292"/>
      <c r="G39" s="292"/>
      <c r="H39" s="292"/>
      <c r="I39" s="292"/>
      <c r="J39" s="292"/>
      <c r="K39" s="292"/>
      <c r="L39" s="292"/>
      <c r="M39" s="292"/>
      <c r="N39" s="292"/>
      <c r="O39" s="292"/>
      <c r="P39" s="293"/>
    </row>
    <row r="40" spans="1:19" x14ac:dyDescent="0.25">
      <c r="A40" s="291"/>
      <c r="B40" s="292"/>
      <c r="C40" s="292"/>
      <c r="D40" s="292"/>
      <c r="E40" s="292"/>
      <c r="F40" s="292"/>
      <c r="G40" s="292"/>
      <c r="H40" s="292"/>
      <c r="I40" s="292"/>
      <c r="J40" s="292"/>
      <c r="K40" s="292"/>
      <c r="L40" s="292"/>
      <c r="M40" s="292"/>
      <c r="N40" s="292"/>
      <c r="O40" s="292"/>
      <c r="P40" s="293"/>
    </row>
    <row r="41" spans="1:19" x14ac:dyDescent="0.25">
      <c r="A41" s="291"/>
      <c r="B41" s="292"/>
      <c r="C41" s="292"/>
      <c r="D41" s="292"/>
      <c r="E41" s="292"/>
      <c r="F41" s="292"/>
      <c r="G41" s="292"/>
      <c r="H41" s="292"/>
      <c r="I41" s="292"/>
      <c r="J41" s="292"/>
      <c r="K41" s="292"/>
      <c r="L41" s="292"/>
      <c r="M41" s="292"/>
      <c r="N41" s="292"/>
      <c r="O41" s="292"/>
      <c r="P41" s="293"/>
    </row>
    <row r="42" spans="1:19" x14ac:dyDescent="0.25">
      <c r="A42" s="291"/>
      <c r="B42" s="292"/>
      <c r="C42" s="292"/>
      <c r="D42" s="292"/>
      <c r="E42" s="292"/>
      <c r="F42" s="292"/>
      <c r="G42" s="292"/>
      <c r="H42" s="292"/>
      <c r="I42" s="292"/>
      <c r="J42" s="292"/>
      <c r="K42" s="292"/>
      <c r="L42" s="292"/>
      <c r="M42" s="292"/>
      <c r="N42" s="292"/>
      <c r="O42" s="292"/>
      <c r="P42" s="293"/>
    </row>
    <row r="43" spans="1:19" x14ac:dyDescent="0.25">
      <c r="A43" s="291"/>
      <c r="B43" s="292"/>
      <c r="C43" s="292"/>
      <c r="D43" s="292"/>
      <c r="E43" s="292"/>
      <c r="F43" s="292"/>
      <c r="G43" s="292"/>
      <c r="H43" s="292"/>
      <c r="I43" s="292"/>
      <c r="J43" s="292"/>
      <c r="K43" s="292"/>
      <c r="L43" s="292"/>
      <c r="M43" s="292"/>
      <c r="N43" s="292"/>
      <c r="O43" s="292"/>
      <c r="P43" s="293"/>
    </row>
    <row r="44" spans="1:19" x14ac:dyDescent="0.25">
      <c r="A44" s="291"/>
      <c r="B44" s="292"/>
      <c r="C44" s="292"/>
      <c r="D44" s="292"/>
      <c r="E44" s="292"/>
      <c r="F44" s="292"/>
      <c r="G44" s="292"/>
      <c r="H44" s="292"/>
      <c r="I44" s="292"/>
      <c r="J44" s="292"/>
      <c r="K44" s="292"/>
      <c r="L44" s="292"/>
      <c r="M44" s="292"/>
      <c r="N44" s="292"/>
      <c r="O44" s="292"/>
      <c r="P44" s="293"/>
    </row>
    <row r="45" spans="1:19" x14ac:dyDescent="0.25">
      <c r="A45" s="291"/>
      <c r="B45" s="292"/>
      <c r="C45" s="292"/>
      <c r="D45" s="292"/>
      <c r="E45" s="292"/>
      <c r="F45" s="292"/>
      <c r="G45" s="292"/>
      <c r="H45" s="292"/>
      <c r="I45" s="292"/>
      <c r="J45" s="292"/>
      <c r="K45" s="292"/>
      <c r="L45" s="292"/>
      <c r="M45" s="292"/>
      <c r="N45" s="292"/>
      <c r="O45" s="292"/>
      <c r="P45" s="293"/>
    </row>
    <row r="46" spans="1:19" x14ac:dyDescent="0.25">
      <c r="A46" s="291"/>
      <c r="B46" s="292"/>
      <c r="C46" s="292"/>
      <c r="D46" s="292"/>
      <c r="E46" s="292"/>
      <c r="F46" s="292"/>
      <c r="G46" s="292"/>
      <c r="H46" s="292"/>
      <c r="I46" s="292"/>
      <c r="J46" s="292"/>
      <c r="K46" s="292"/>
      <c r="L46" s="292"/>
      <c r="M46" s="292"/>
      <c r="N46" s="292"/>
      <c r="O46" s="292"/>
      <c r="P46" s="293"/>
    </row>
    <row r="47" spans="1:19" x14ac:dyDescent="0.25">
      <c r="A47" s="291"/>
      <c r="B47" s="292"/>
      <c r="C47" s="292"/>
      <c r="D47" s="292"/>
      <c r="E47" s="292"/>
      <c r="F47" s="292"/>
      <c r="G47" s="292"/>
      <c r="H47" s="292"/>
      <c r="I47" s="292"/>
      <c r="J47" s="292"/>
      <c r="K47" s="292"/>
      <c r="L47" s="292"/>
      <c r="M47" s="292"/>
      <c r="N47" s="292"/>
      <c r="O47" s="292"/>
      <c r="P47" s="293"/>
    </row>
    <row r="48" spans="1:19" x14ac:dyDescent="0.25">
      <c r="A48" s="291"/>
      <c r="B48" s="292"/>
      <c r="C48" s="292"/>
      <c r="D48" s="292"/>
      <c r="E48" s="292"/>
      <c r="F48" s="292"/>
      <c r="G48" s="292"/>
      <c r="H48" s="292"/>
      <c r="I48" s="292"/>
      <c r="J48" s="292"/>
      <c r="K48" s="292"/>
      <c r="L48" s="292"/>
      <c r="M48" s="292"/>
      <c r="N48" s="292"/>
      <c r="O48" s="292"/>
      <c r="P48" s="293"/>
      <c r="S48" s="80"/>
    </row>
    <row r="49" spans="1:16" x14ac:dyDescent="0.25">
      <c r="A49" s="291"/>
      <c r="B49" s="292"/>
      <c r="C49" s="292"/>
      <c r="D49" s="292"/>
      <c r="E49" s="292"/>
      <c r="F49" s="292"/>
      <c r="G49" s="292"/>
      <c r="H49" s="292"/>
      <c r="I49" s="292"/>
      <c r="J49" s="292"/>
      <c r="K49" s="292"/>
      <c r="L49" s="292"/>
      <c r="M49" s="292"/>
      <c r="N49" s="292"/>
      <c r="O49" s="292"/>
      <c r="P49" s="293"/>
    </row>
    <row r="50" spans="1:16" x14ac:dyDescent="0.25">
      <c r="A50" s="291"/>
      <c r="B50" s="292"/>
      <c r="C50" s="292"/>
      <c r="D50" s="292"/>
      <c r="E50" s="292"/>
      <c r="F50" s="292"/>
      <c r="G50" s="292"/>
      <c r="H50" s="292"/>
      <c r="I50" s="292"/>
      <c r="J50" s="292"/>
      <c r="K50" s="292"/>
      <c r="L50" s="292"/>
      <c r="M50" s="292"/>
      <c r="N50" s="292"/>
      <c r="O50" s="292"/>
      <c r="P50" s="293"/>
    </row>
    <row r="51" spans="1:16" x14ac:dyDescent="0.25">
      <c r="A51" s="291"/>
      <c r="B51" s="292"/>
      <c r="C51" s="292"/>
      <c r="D51" s="292"/>
      <c r="E51" s="292"/>
      <c r="F51" s="292"/>
      <c r="G51" s="292"/>
      <c r="H51" s="292"/>
      <c r="I51" s="292"/>
      <c r="J51" s="292"/>
      <c r="K51" s="292"/>
      <c r="L51" s="292"/>
      <c r="M51" s="292"/>
      <c r="N51" s="292"/>
      <c r="O51" s="292"/>
      <c r="P51" s="293"/>
    </row>
    <row r="52" spans="1:16" ht="15.75" thickBot="1" x14ac:dyDescent="0.3">
      <c r="A52" s="294"/>
      <c r="B52" s="295"/>
      <c r="C52" s="295"/>
      <c r="D52" s="295"/>
      <c r="E52" s="295"/>
      <c r="F52" s="295"/>
      <c r="G52" s="295"/>
      <c r="H52" s="295"/>
      <c r="I52" s="295"/>
      <c r="J52" s="295"/>
      <c r="K52" s="295"/>
      <c r="L52" s="295"/>
      <c r="M52" s="295"/>
      <c r="N52" s="295"/>
      <c r="O52" s="295"/>
      <c r="P52" s="296"/>
    </row>
    <row r="53" spans="1:16" ht="15.75" thickBot="1" x14ac:dyDescent="0.3">
      <c r="A53" s="258" t="s">
        <v>109</v>
      </c>
      <c r="B53" s="259"/>
      <c r="C53" s="259"/>
      <c r="D53" s="259"/>
      <c r="E53" s="259"/>
      <c r="F53" s="259"/>
      <c r="G53" s="259"/>
      <c r="H53" s="259"/>
      <c r="I53" s="259"/>
      <c r="J53" s="259"/>
      <c r="K53" s="259"/>
      <c r="L53" s="259"/>
      <c r="M53" s="259"/>
      <c r="N53" s="259"/>
      <c r="O53" s="259"/>
      <c r="P53" s="260"/>
    </row>
    <row r="54" spans="1:16" x14ac:dyDescent="0.25">
      <c r="A54" s="261" t="s">
        <v>123</v>
      </c>
      <c r="B54" s="262"/>
      <c r="C54" s="262"/>
      <c r="D54" s="262"/>
      <c r="E54" s="262"/>
      <c r="F54" s="262"/>
      <c r="G54" s="262"/>
      <c r="H54" s="262"/>
      <c r="I54" s="262"/>
      <c r="J54" s="262"/>
      <c r="K54" s="262"/>
      <c r="L54" s="262"/>
      <c r="M54" s="262"/>
      <c r="N54" s="262"/>
      <c r="O54" s="262"/>
      <c r="P54" s="263"/>
    </row>
    <row r="55" spans="1:16" x14ac:dyDescent="0.25">
      <c r="A55" s="264"/>
      <c r="B55" s="265"/>
      <c r="C55" s="265"/>
      <c r="D55" s="265"/>
      <c r="E55" s="265"/>
      <c r="F55" s="265"/>
      <c r="G55" s="265"/>
      <c r="H55" s="265"/>
      <c r="I55" s="265"/>
      <c r="J55" s="265"/>
      <c r="K55" s="265"/>
      <c r="L55" s="265"/>
      <c r="M55" s="265"/>
      <c r="N55" s="265"/>
      <c r="O55" s="265"/>
      <c r="P55" s="266"/>
    </row>
    <row r="56" spans="1:16" x14ac:dyDescent="0.25">
      <c r="A56" s="264"/>
      <c r="B56" s="265"/>
      <c r="C56" s="265"/>
      <c r="D56" s="265"/>
      <c r="E56" s="265"/>
      <c r="F56" s="265"/>
      <c r="G56" s="265"/>
      <c r="H56" s="265"/>
      <c r="I56" s="265"/>
      <c r="J56" s="265"/>
      <c r="K56" s="265"/>
      <c r="L56" s="265"/>
      <c r="M56" s="265"/>
      <c r="N56" s="265"/>
      <c r="O56" s="265"/>
      <c r="P56" s="266"/>
    </row>
    <row r="57" spans="1:16" x14ac:dyDescent="0.25">
      <c r="A57" s="264"/>
      <c r="B57" s="265"/>
      <c r="C57" s="265"/>
      <c r="D57" s="265"/>
      <c r="E57" s="265"/>
      <c r="F57" s="265"/>
      <c r="G57" s="265"/>
      <c r="H57" s="265"/>
      <c r="I57" s="265"/>
      <c r="J57" s="265"/>
      <c r="K57" s="265"/>
      <c r="L57" s="265"/>
      <c r="M57" s="265"/>
      <c r="N57" s="265"/>
      <c r="O57" s="265"/>
      <c r="P57" s="266"/>
    </row>
    <row r="58" spans="1:16" x14ac:dyDescent="0.25">
      <c r="A58" s="264"/>
      <c r="B58" s="265"/>
      <c r="C58" s="265"/>
      <c r="D58" s="265"/>
      <c r="E58" s="265"/>
      <c r="F58" s="265"/>
      <c r="G58" s="265"/>
      <c r="H58" s="265"/>
      <c r="I58" s="265"/>
      <c r="J58" s="265"/>
      <c r="K58" s="265"/>
      <c r="L58" s="265"/>
      <c r="M58" s="265"/>
      <c r="N58" s="265"/>
      <c r="O58" s="265"/>
      <c r="P58" s="266"/>
    </row>
    <row r="59" spans="1:16" x14ac:dyDescent="0.25">
      <c r="A59" s="264"/>
      <c r="B59" s="265"/>
      <c r="C59" s="265"/>
      <c r="D59" s="265"/>
      <c r="E59" s="265"/>
      <c r="F59" s="265"/>
      <c r="G59" s="265"/>
      <c r="H59" s="265"/>
      <c r="I59" s="265"/>
      <c r="J59" s="265"/>
      <c r="K59" s="265"/>
      <c r="L59" s="265"/>
      <c r="M59" s="265"/>
      <c r="N59" s="265"/>
      <c r="O59" s="265"/>
      <c r="P59" s="266"/>
    </row>
    <row r="60" spans="1:16" x14ac:dyDescent="0.25">
      <c r="A60" s="264"/>
      <c r="B60" s="265"/>
      <c r="C60" s="265"/>
      <c r="D60" s="265"/>
      <c r="E60" s="265"/>
      <c r="F60" s="265"/>
      <c r="G60" s="265"/>
      <c r="H60" s="265"/>
      <c r="I60" s="265"/>
      <c r="J60" s="265"/>
      <c r="K60" s="265"/>
      <c r="L60" s="265"/>
      <c r="M60" s="265"/>
      <c r="N60" s="265"/>
      <c r="O60" s="265"/>
      <c r="P60" s="266"/>
    </row>
    <row r="61" spans="1:16" x14ac:dyDescent="0.25">
      <c r="A61" s="264"/>
      <c r="B61" s="265"/>
      <c r="C61" s="265"/>
      <c r="D61" s="265"/>
      <c r="E61" s="265"/>
      <c r="F61" s="265"/>
      <c r="G61" s="265"/>
      <c r="H61" s="265"/>
      <c r="I61" s="265"/>
      <c r="J61" s="265"/>
      <c r="K61" s="265"/>
      <c r="L61" s="265"/>
      <c r="M61" s="265"/>
      <c r="N61" s="265"/>
      <c r="O61" s="265"/>
      <c r="P61" s="266"/>
    </row>
    <row r="62" spans="1:16" x14ac:dyDescent="0.25">
      <c r="A62" s="264"/>
      <c r="B62" s="265"/>
      <c r="C62" s="265"/>
      <c r="D62" s="265"/>
      <c r="E62" s="265"/>
      <c r="F62" s="265"/>
      <c r="G62" s="265"/>
      <c r="H62" s="265"/>
      <c r="I62" s="265"/>
      <c r="J62" s="265"/>
      <c r="K62" s="265"/>
      <c r="L62" s="265"/>
      <c r="M62" s="265"/>
      <c r="N62" s="265"/>
      <c r="O62" s="265"/>
      <c r="P62" s="266"/>
    </row>
    <row r="63" spans="1:16" x14ac:dyDescent="0.25">
      <c r="A63" s="264"/>
      <c r="B63" s="265"/>
      <c r="C63" s="265"/>
      <c r="D63" s="265"/>
      <c r="E63" s="265"/>
      <c r="F63" s="265"/>
      <c r="G63" s="265"/>
      <c r="H63" s="265"/>
      <c r="I63" s="265"/>
      <c r="J63" s="265"/>
      <c r="K63" s="265"/>
      <c r="L63" s="265"/>
      <c r="M63" s="265"/>
      <c r="N63" s="265"/>
      <c r="O63" s="265"/>
      <c r="P63" s="266"/>
    </row>
    <row r="64" spans="1:16" x14ac:dyDescent="0.25">
      <c r="A64" s="264"/>
      <c r="B64" s="265"/>
      <c r="C64" s="265"/>
      <c r="D64" s="265"/>
      <c r="E64" s="265"/>
      <c r="F64" s="265"/>
      <c r="G64" s="265"/>
      <c r="H64" s="265"/>
      <c r="I64" s="265"/>
      <c r="J64" s="265"/>
      <c r="K64" s="265"/>
      <c r="L64" s="265"/>
      <c r="M64" s="265"/>
      <c r="N64" s="265"/>
      <c r="O64" s="265"/>
      <c r="P64" s="266"/>
    </row>
    <row r="65" spans="1:16" x14ac:dyDescent="0.25">
      <c r="A65" s="264"/>
      <c r="B65" s="265"/>
      <c r="C65" s="265"/>
      <c r="D65" s="265"/>
      <c r="E65" s="265"/>
      <c r="F65" s="265"/>
      <c r="G65" s="265"/>
      <c r="H65" s="265"/>
      <c r="I65" s="265"/>
      <c r="J65" s="265"/>
      <c r="K65" s="265"/>
      <c r="L65" s="265"/>
      <c r="M65" s="265"/>
      <c r="N65" s="265"/>
      <c r="O65" s="265"/>
      <c r="P65" s="266"/>
    </row>
    <row r="66" spans="1:16" x14ac:dyDescent="0.25">
      <c r="A66" s="264"/>
      <c r="B66" s="265"/>
      <c r="C66" s="265"/>
      <c r="D66" s="265"/>
      <c r="E66" s="265"/>
      <c r="F66" s="265"/>
      <c r="G66" s="265"/>
      <c r="H66" s="265"/>
      <c r="I66" s="265"/>
      <c r="J66" s="265"/>
      <c r="K66" s="265"/>
      <c r="L66" s="265"/>
      <c r="M66" s="265"/>
      <c r="N66" s="265"/>
      <c r="O66" s="265"/>
      <c r="P66" s="266"/>
    </row>
    <row r="67" spans="1:16" ht="15.75" thickBot="1" x14ac:dyDescent="0.3">
      <c r="A67" s="267"/>
      <c r="B67" s="268"/>
      <c r="C67" s="268"/>
      <c r="D67" s="268"/>
      <c r="E67" s="268"/>
      <c r="F67" s="268"/>
      <c r="G67" s="268"/>
      <c r="H67" s="268"/>
      <c r="I67" s="268"/>
      <c r="J67" s="268"/>
      <c r="K67" s="268"/>
      <c r="L67" s="268"/>
      <c r="M67" s="268"/>
      <c r="N67" s="268"/>
      <c r="O67" s="268"/>
      <c r="P67" s="269"/>
    </row>
  </sheetData>
  <mergeCells count="7">
    <mergeCell ref="A53:P53"/>
    <mergeCell ref="A54:P67"/>
    <mergeCell ref="A1:P1"/>
    <mergeCell ref="A4:P13"/>
    <mergeCell ref="A3:P3"/>
    <mergeCell ref="A14:P14"/>
    <mergeCell ref="A15:P52"/>
  </mergeCells>
  <pageMargins left="0.7" right="0.7"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53D09-4FCF-46A1-B7E3-16D45C65C721}">
  <sheetPr>
    <tabColor theme="6" tint="0.39997558519241921"/>
    <pageSetUpPr fitToPage="1"/>
  </sheetPr>
  <dimension ref="A1:Y44"/>
  <sheetViews>
    <sheetView zoomScale="70" zoomScaleNormal="70" workbookViewId="0">
      <selection activeCell="L26" sqref="L26"/>
    </sheetView>
  </sheetViews>
  <sheetFormatPr defaultRowHeight="15" x14ac:dyDescent="0.25"/>
  <cols>
    <col min="1" max="1" width="40.28515625" bestFit="1" customWidth="1"/>
    <col min="2" max="9" width="11.42578125" customWidth="1"/>
    <col min="13" max="13" width="41.7109375" customWidth="1"/>
    <col min="14" max="21" width="13.140625" customWidth="1"/>
  </cols>
  <sheetData>
    <row r="1" spans="1:25" ht="15.75" thickBot="1" x14ac:dyDescent="0.3">
      <c r="A1" s="303">
        <f>'Costing Template - Input'!A6</f>
        <v>0</v>
      </c>
      <c r="B1" s="304"/>
      <c r="C1" s="304"/>
      <c r="D1" s="304"/>
      <c r="E1" s="304"/>
      <c r="F1" s="304"/>
      <c r="G1" s="304"/>
      <c r="H1" s="304"/>
      <c r="I1" s="305"/>
      <c r="M1" s="303" t="str">
        <f>'Costing Template - Example'!A6</f>
        <v>Example</v>
      </c>
      <c r="N1" s="304"/>
      <c r="O1" s="304"/>
      <c r="P1" s="304"/>
      <c r="Q1" s="304"/>
      <c r="R1" s="304"/>
      <c r="S1" s="304"/>
      <c r="T1" s="304"/>
      <c r="U1" s="305"/>
    </row>
    <row r="2" spans="1:25" ht="15.75" thickBot="1" x14ac:dyDescent="0.3">
      <c r="A2" s="128"/>
      <c r="B2" s="315" t="s">
        <v>159</v>
      </c>
      <c r="C2" s="316"/>
      <c r="D2" s="315" t="s">
        <v>78</v>
      </c>
      <c r="E2" s="316"/>
      <c r="F2" s="315" t="s">
        <v>68</v>
      </c>
      <c r="G2" s="316"/>
      <c r="H2" s="315" t="s">
        <v>69</v>
      </c>
      <c r="I2" s="316"/>
      <c r="M2" s="128"/>
      <c r="N2" s="315" t="s">
        <v>159</v>
      </c>
      <c r="O2" s="316"/>
      <c r="P2" s="315" t="s">
        <v>78</v>
      </c>
      <c r="Q2" s="316"/>
      <c r="R2" s="315" t="s">
        <v>68</v>
      </c>
      <c r="S2" s="316"/>
      <c r="T2" s="315" t="s">
        <v>69</v>
      </c>
      <c r="U2" s="316"/>
    </row>
    <row r="3" spans="1:25" ht="39" x14ac:dyDescent="0.25">
      <c r="A3" s="154">
        <f>'Costing Template - Input'!B1</f>
        <v>0</v>
      </c>
      <c r="B3" s="153" t="s">
        <v>1</v>
      </c>
      <c r="C3" s="84" t="s">
        <v>56</v>
      </c>
      <c r="D3" s="153" t="s">
        <v>1</v>
      </c>
      <c r="E3" s="84" t="s">
        <v>56</v>
      </c>
      <c r="F3" s="83" t="s">
        <v>1</v>
      </c>
      <c r="G3" s="84" t="s">
        <v>56</v>
      </c>
      <c r="H3" s="83" t="s">
        <v>1</v>
      </c>
      <c r="I3" s="84" t="s">
        <v>56</v>
      </c>
      <c r="M3" s="98" t="s">
        <v>81</v>
      </c>
      <c r="N3" s="83" t="s">
        <v>1</v>
      </c>
      <c r="O3" s="84" t="s">
        <v>56</v>
      </c>
      <c r="P3" s="83" t="s">
        <v>1</v>
      </c>
      <c r="Q3" s="84" t="s">
        <v>56</v>
      </c>
      <c r="R3" s="83" t="s">
        <v>1</v>
      </c>
      <c r="S3" s="84" t="s">
        <v>56</v>
      </c>
      <c r="T3" s="83" t="s">
        <v>1</v>
      </c>
      <c r="U3" s="84" t="s">
        <v>56</v>
      </c>
    </row>
    <row r="4" spans="1:25" x14ac:dyDescent="0.25">
      <c r="A4" s="155" t="str">
        <f>'Costing Template - Input'!A18</f>
        <v>1.0 Total income to University</v>
      </c>
      <c r="B4" s="184">
        <f>'Costing Template - Input'!E14</f>
        <v>0</v>
      </c>
      <c r="C4" s="185">
        <f>'Costing Template - Input'!G14</f>
        <v>0</v>
      </c>
      <c r="D4" s="184">
        <f>'Costing Template - Input'!H14</f>
        <v>0</v>
      </c>
      <c r="E4" s="185">
        <f>'Costing Template - Input'!J18</f>
        <v>0</v>
      </c>
      <c r="F4" s="186">
        <f>'Costing Template - Input'!K14</f>
        <v>0</v>
      </c>
      <c r="G4" s="185">
        <f>'Costing Template - Input'!M18</f>
        <v>0</v>
      </c>
      <c r="H4" s="184">
        <f>'Costing Template - Input'!N14</f>
        <v>0</v>
      </c>
      <c r="I4" s="187">
        <f>'Costing Template - Input'!P18</f>
        <v>0</v>
      </c>
      <c r="M4" s="140" t="s">
        <v>91</v>
      </c>
      <c r="N4" s="108">
        <f>'Costing Template - Example'!E14</f>
        <v>0</v>
      </c>
      <c r="O4" s="109">
        <f>'Costing Template - Example'!G14</f>
        <v>0</v>
      </c>
      <c r="P4" s="108">
        <f>'Costing Template - Example'!H14</f>
        <v>15</v>
      </c>
      <c r="Q4" s="109">
        <f>'Costing Template - Example'!J18</f>
        <v>120000</v>
      </c>
      <c r="R4" s="108">
        <f>'Costing Template - Example'!K14</f>
        <v>20</v>
      </c>
      <c r="S4" s="109">
        <f>'Costing Template - Example'!M18</f>
        <v>197000</v>
      </c>
      <c r="T4" s="110">
        <f>'Costing Template - Example'!N14</f>
        <v>26</v>
      </c>
      <c r="U4" s="148">
        <f>'Costing Template - Example'!P18</f>
        <v>293000</v>
      </c>
      <c r="V4" s="165"/>
      <c r="W4" s="165"/>
      <c r="X4" s="165"/>
      <c r="Y4" s="165"/>
    </row>
    <row r="5" spans="1:25" x14ac:dyDescent="0.25">
      <c r="A5" s="156" t="s">
        <v>51</v>
      </c>
      <c r="B5" s="119"/>
      <c r="C5" s="111">
        <f>'Costing Template - Input'!G27</f>
        <v>0</v>
      </c>
      <c r="D5" s="119"/>
      <c r="E5" s="111">
        <f>'Costing Template - Input'!J27</f>
        <v>0</v>
      </c>
      <c r="F5" s="188"/>
      <c r="G5" s="111">
        <f>'Costing Template - Input'!M27</f>
        <v>0</v>
      </c>
      <c r="H5" s="119"/>
      <c r="I5" s="149">
        <f>'Costing Template - Input'!P27</f>
        <v>0</v>
      </c>
      <c r="M5" s="141" t="s">
        <v>51</v>
      </c>
      <c r="N5" s="101"/>
      <c r="O5" s="111">
        <f>'Costing Template - Example'!G27</f>
        <v>0</v>
      </c>
      <c r="P5" s="101"/>
      <c r="Q5" s="111">
        <f>'Costing Template - Example'!J27</f>
        <v>27017.809364023466</v>
      </c>
      <c r="R5" s="101"/>
      <c r="S5" s="111">
        <f>'Costing Template - Example'!M27</f>
        <v>27828.343644944165</v>
      </c>
      <c r="T5" s="119"/>
      <c r="U5" s="149">
        <f>'Costing Template - Example'!P27</f>
        <v>28663.193954292496</v>
      </c>
    </row>
    <row r="6" spans="1:25" x14ac:dyDescent="0.25">
      <c r="A6" s="157" t="s">
        <v>52</v>
      </c>
      <c r="B6" s="120"/>
      <c r="C6" s="112">
        <f>'Costing Template - Input'!G34</f>
        <v>0</v>
      </c>
      <c r="D6" s="120"/>
      <c r="E6" s="112">
        <f>'Costing Template - Input'!J34</f>
        <v>0</v>
      </c>
      <c r="F6" s="189"/>
      <c r="G6" s="112">
        <f>'Costing Template - Input'!M34</f>
        <v>0</v>
      </c>
      <c r="H6" s="120"/>
      <c r="I6" s="150">
        <f>'Costing Template - Input'!P34</f>
        <v>0</v>
      </c>
      <c r="M6" s="96" t="s">
        <v>52</v>
      </c>
      <c r="N6" s="102"/>
      <c r="O6" s="112">
        <f>'Costing Template - Example'!G34</f>
        <v>0</v>
      </c>
      <c r="P6" s="102"/>
      <c r="Q6" s="112">
        <f>'Costing Template - Example'!J34</f>
        <v>30233</v>
      </c>
      <c r="R6" s="102"/>
      <c r="S6" s="112">
        <f>'Costing Template - Example'!M34</f>
        <v>31139.99</v>
      </c>
      <c r="T6" s="120"/>
      <c r="U6" s="150">
        <f>'Costing Template - Example'!P34</f>
        <v>32074.189700000003</v>
      </c>
    </row>
    <row r="7" spans="1:25" x14ac:dyDescent="0.25">
      <c r="A7" s="157" t="s">
        <v>57</v>
      </c>
      <c r="B7" s="120"/>
      <c r="C7" s="112">
        <f>'Costing Template - Input'!G40</f>
        <v>0</v>
      </c>
      <c r="D7" s="120"/>
      <c r="E7" s="112">
        <f>'Costing Template - Input'!J40</f>
        <v>0</v>
      </c>
      <c r="F7" s="189"/>
      <c r="G7" s="112">
        <f>'Costing Template - Input'!M40</f>
        <v>0</v>
      </c>
      <c r="H7" s="120"/>
      <c r="I7" s="150">
        <f>'Costing Template - Input'!P40</f>
        <v>0</v>
      </c>
      <c r="M7" s="96" t="s">
        <v>57</v>
      </c>
      <c r="N7" s="102"/>
      <c r="O7" s="112">
        <f>'Costing Template - Example'!G40</f>
        <v>0</v>
      </c>
      <c r="P7" s="102"/>
      <c r="Q7" s="112">
        <f>'Costing Template - Example'!J40</f>
        <v>7316.75</v>
      </c>
      <c r="R7" s="102"/>
      <c r="S7" s="112">
        <f>'Costing Template - Example'!M40</f>
        <v>7536.2525000000005</v>
      </c>
      <c r="T7" s="120"/>
      <c r="U7" s="150">
        <f>'Costing Template - Example'!P40</f>
        <v>7762.3400750000001</v>
      </c>
    </row>
    <row r="8" spans="1:25" x14ac:dyDescent="0.25">
      <c r="A8" s="157" t="s">
        <v>53</v>
      </c>
      <c r="B8" s="120"/>
      <c r="C8" s="112">
        <f>'Costing Template - Input'!G46</f>
        <v>0</v>
      </c>
      <c r="D8" s="120"/>
      <c r="E8" s="112">
        <f>'Costing Template - Input'!J46</f>
        <v>0</v>
      </c>
      <c r="F8" s="189"/>
      <c r="G8" s="112">
        <f>'Costing Template - Input'!M46</f>
        <v>0</v>
      </c>
      <c r="H8" s="120"/>
      <c r="I8" s="150">
        <f>'Costing Template - Input'!P46</f>
        <v>0</v>
      </c>
      <c r="M8" s="96" t="s">
        <v>53</v>
      </c>
      <c r="N8" s="102"/>
      <c r="O8" s="112">
        <f>'Costing Template - Example'!G46</f>
        <v>0</v>
      </c>
      <c r="P8" s="102"/>
      <c r="Q8" s="112">
        <f>'Costing Template - Example'!J46</f>
        <v>0</v>
      </c>
      <c r="R8" s="102"/>
      <c r="S8" s="112">
        <f>'Costing Template - Example'!M46</f>
        <v>0</v>
      </c>
      <c r="T8" s="120"/>
      <c r="U8" s="150">
        <f>'Costing Template - Example'!P46</f>
        <v>0</v>
      </c>
    </row>
    <row r="9" spans="1:25" x14ac:dyDescent="0.25">
      <c r="A9" s="158" t="s">
        <v>92</v>
      </c>
      <c r="B9" s="190"/>
      <c r="C9" s="113">
        <f>SUM(C5:C8)</f>
        <v>0</v>
      </c>
      <c r="D9" s="190"/>
      <c r="E9" s="113">
        <f>SUM(E5:E8)</f>
        <v>0</v>
      </c>
      <c r="F9" s="191"/>
      <c r="G9" s="113">
        <f>SUM(G5:G8)</f>
        <v>0</v>
      </c>
      <c r="H9" s="121"/>
      <c r="I9" s="142">
        <f>SUM(I5:I8)</f>
        <v>0</v>
      </c>
      <c r="M9" s="54" t="s">
        <v>92</v>
      </c>
      <c r="N9" s="103"/>
      <c r="O9" s="113">
        <f>SUM(O5:O8)</f>
        <v>0</v>
      </c>
      <c r="P9" s="103"/>
      <c r="Q9" s="113">
        <f>SUM(Q5:Q8)</f>
        <v>64567.559364023466</v>
      </c>
      <c r="R9" s="103"/>
      <c r="S9" s="113">
        <f>SUM(S5:S8)</f>
        <v>66504.586144944173</v>
      </c>
      <c r="T9" s="121"/>
      <c r="U9" s="142">
        <f>SUM(U5:U8)</f>
        <v>68499.723729292498</v>
      </c>
    </row>
    <row r="10" spans="1:25" x14ac:dyDescent="0.25">
      <c r="A10" s="159" t="s">
        <v>54</v>
      </c>
      <c r="B10" s="122"/>
      <c r="C10" s="114">
        <f>'Costing Template - Input'!G60</f>
        <v>0</v>
      </c>
      <c r="D10" s="122"/>
      <c r="E10" s="114">
        <f>'Costing Template - Input'!J60</f>
        <v>0</v>
      </c>
      <c r="F10" s="192"/>
      <c r="G10" s="114">
        <f>'Costing Template - Input'!M60</f>
        <v>0</v>
      </c>
      <c r="H10" s="122"/>
      <c r="I10" s="151">
        <f>'Costing Template - Input'!P60</f>
        <v>0</v>
      </c>
      <c r="M10" s="143" t="s">
        <v>54</v>
      </c>
      <c r="N10" s="104"/>
      <c r="O10" s="114">
        <f>'Costing Template - Example'!G60</f>
        <v>5500</v>
      </c>
      <c r="P10" s="104"/>
      <c r="Q10" s="114">
        <f>'Costing Template - Example'!J60</f>
        <v>18000</v>
      </c>
      <c r="R10" s="104"/>
      <c r="S10" s="114">
        <f>'Costing Template - Example'!M60</f>
        <v>29500</v>
      </c>
      <c r="T10" s="122"/>
      <c r="U10" s="151">
        <f>'Costing Template - Example'!P60</f>
        <v>35700</v>
      </c>
    </row>
    <row r="11" spans="1:25" x14ac:dyDescent="0.25">
      <c r="A11" s="160" t="s">
        <v>55</v>
      </c>
      <c r="B11" s="123"/>
      <c r="C11" s="115">
        <f ca="1">'Costing Template - Input'!G64</f>
        <v>0</v>
      </c>
      <c r="D11" s="123"/>
      <c r="E11" s="115">
        <f>'Costing Template - Input'!J64</f>
        <v>0</v>
      </c>
      <c r="F11" s="193"/>
      <c r="G11" s="115">
        <f>'Costing Template - Input'!M64</f>
        <v>0</v>
      </c>
      <c r="H11" s="123"/>
      <c r="I11" s="152">
        <f>'Costing Template - Input'!P64</f>
        <v>0</v>
      </c>
      <c r="M11" s="144" t="s">
        <v>55</v>
      </c>
      <c r="N11" s="105"/>
      <c r="O11" s="115">
        <f>'Costing Template - Example'!G64</f>
        <v>1650</v>
      </c>
      <c r="P11" s="105"/>
      <c r="Q11" s="115">
        <f>'Costing Template - Example'!J64</f>
        <v>24770.267809207042</v>
      </c>
      <c r="R11" s="105"/>
      <c r="S11" s="115">
        <f>'Costing Template - Example'!M64</f>
        <v>28801.375843483253</v>
      </c>
      <c r="T11" s="123"/>
      <c r="U11" s="152">
        <f>'Costing Template - Example'!P64</f>
        <v>31259.917118787747</v>
      </c>
    </row>
    <row r="12" spans="1:25" x14ac:dyDescent="0.25">
      <c r="A12" s="160" t="str">
        <f>'Costing Template - Input'!A68</f>
        <v>Total cost that don't drive overheads</v>
      </c>
      <c r="B12" s="123"/>
      <c r="C12" s="115">
        <f>'Costing Template - Input'!G68</f>
        <v>0</v>
      </c>
      <c r="D12" s="123"/>
      <c r="E12" s="115">
        <f>'Costing Template - Input'!J68</f>
        <v>0</v>
      </c>
      <c r="F12" s="193"/>
      <c r="G12" s="115">
        <f>'Costing Template - Input'!M68</f>
        <v>0</v>
      </c>
      <c r="H12" s="123"/>
      <c r="I12" s="152">
        <f>'Costing Template - Input'!P68</f>
        <v>0</v>
      </c>
      <c r="M12" s="144" t="str">
        <f>'Costing Template - Example'!A68</f>
        <v>Total cost that don't drive overheads</v>
      </c>
      <c r="N12" s="105"/>
      <c r="O12" s="115">
        <f>'Costing Template - Example'!G68</f>
        <v>0</v>
      </c>
      <c r="P12" s="105"/>
      <c r="Q12" s="115">
        <f>'Costing Template - Example'!J68</f>
        <v>4000</v>
      </c>
      <c r="R12" s="105"/>
      <c r="S12" s="115">
        <f>'Costing Template - Example'!M68</f>
        <v>4000</v>
      </c>
      <c r="T12" s="123"/>
      <c r="U12" s="152">
        <f>'Costing Template - Example'!P68</f>
        <v>4000</v>
      </c>
    </row>
    <row r="13" spans="1:25" x14ac:dyDescent="0.25">
      <c r="A13" s="161" t="s">
        <v>93</v>
      </c>
      <c r="B13" s="194"/>
      <c r="C13" s="116">
        <f ca="1">C10+C11+C12</f>
        <v>0</v>
      </c>
      <c r="D13" s="194"/>
      <c r="E13" s="116">
        <f>E10+E11+E12</f>
        <v>0</v>
      </c>
      <c r="F13" s="195"/>
      <c r="G13" s="116">
        <f>G10+G11+G12</f>
        <v>0</v>
      </c>
      <c r="H13" s="124"/>
      <c r="I13" s="145">
        <f>I10+I11+I12</f>
        <v>0</v>
      </c>
      <c r="M13" s="97" t="s">
        <v>93</v>
      </c>
      <c r="N13" s="106"/>
      <c r="O13" s="116">
        <f>O10+O11+O12</f>
        <v>7150</v>
      </c>
      <c r="P13" s="106"/>
      <c r="Q13" s="116">
        <f>Q10+Q11+Q12</f>
        <v>46770.267809207042</v>
      </c>
      <c r="R13" s="106"/>
      <c r="S13" s="116">
        <f>S10+S11+S12</f>
        <v>62301.375843483256</v>
      </c>
      <c r="T13" s="124"/>
      <c r="U13" s="145">
        <f>U10+U11+U12</f>
        <v>70959.917118787751</v>
      </c>
    </row>
    <row r="14" spans="1:25" ht="15.75" thickBot="1" x14ac:dyDescent="0.3">
      <c r="A14" s="162" t="s">
        <v>94</v>
      </c>
      <c r="B14" s="196"/>
      <c r="C14" s="117">
        <f ca="1">C13+C9</f>
        <v>0</v>
      </c>
      <c r="D14" s="196"/>
      <c r="E14" s="117">
        <f>E13+E9</f>
        <v>0</v>
      </c>
      <c r="F14" s="197"/>
      <c r="G14" s="117">
        <f>G13+G9</f>
        <v>0</v>
      </c>
      <c r="H14" s="125"/>
      <c r="I14" s="147">
        <f>I13+I9</f>
        <v>0</v>
      </c>
      <c r="M14" s="146" t="s">
        <v>94</v>
      </c>
      <c r="N14" s="107"/>
      <c r="O14" s="117">
        <f>O13+O9</f>
        <v>7150</v>
      </c>
      <c r="P14" s="107"/>
      <c r="Q14" s="117">
        <f>Q13+Q9</f>
        <v>111337.8271732305</v>
      </c>
      <c r="R14" s="107"/>
      <c r="S14" s="117">
        <f>S13+S9</f>
        <v>128805.96198842743</v>
      </c>
      <c r="T14" s="125"/>
      <c r="U14" s="147">
        <f>U13+U9</f>
        <v>139459.64084808025</v>
      </c>
    </row>
    <row r="15" spans="1:25" ht="15.75" thickBot="1" x14ac:dyDescent="0.3">
      <c r="A15" s="163" t="s">
        <v>95</v>
      </c>
      <c r="B15" s="126"/>
      <c r="C15" s="118">
        <f ca="1">C4-C14</f>
        <v>0</v>
      </c>
      <c r="D15" s="126"/>
      <c r="E15" s="118">
        <f>E4-E14</f>
        <v>0</v>
      </c>
      <c r="F15" s="198"/>
      <c r="G15" s="118">
        <f>G4-G14</f>
        <v>0</v>
      </c>
      <c r="H15" s="126"/>
      <c r="I15" s="127">
        <f>I4-I14</f>
        <v>0</v>
      </c>
      <c r="M15" s="99" t="s">
        <v>95</v>
      </c>
      <c r="N15" s="100"/>
      <c r="O15" s="118">
        <f>O4-O14</f>
        <v>-7150</v>
      </c>
      <c r="P15" s="100"/>
      <c r="Q15" s="118">
        <f>Q4-Q14</f>
        <v>8662.1728267694998</v>
      </c>
      <c r="R15" s="100"/>
      <c r="S15" s="118">
        <f>S4-S14</f>
        <v>68194.038011572571</v>
      </c>
      <c r="T15" s="126"/>
      <c r="U15" s="127">
        <f>U4-U14</f>
        <v>153540.35915191975</v>
      </c>
    </row>
    <row r="16" spans="1:25" ht="43.5" customHeight="1" thickBot="1" x14ac:dyDescent="0.3">
      <c r="A16" s="164" t="str">
        <f>IF('Costing Template - Input'!$B$2=Payscale!$V$14,"Estimated Return to School Operation Budget (year in arrears)","Additional Operational Budget will be allocated via the Formulaic Approach to Operational Budgets")</f>
        <v>Additional Operational Budget will be allocated via the Formulaic Approach to Operational Budgets</v>
      </c>
      <c r="B16" s="126"/>
      <c r="C16" s="118">
        <v>0</v>
      </c>
      <c r="D16" s="126"/>
      <c r="E16" s="118">
        <f>IF('Costing Template - Input'!$B$2=Payscale!$V$14,E15*0.5,0)</f>
        <v>0</v>
      </c>
      <c r="F16" s="198"/>
      <c r="G16" s="118">
        <f>IF('Costing Template - Input'!$B$2=Payscale!$V$14,G15*0.5,0)</f>
        <v>0</v>
      </c>
      <c r="H16" s="126"/>
      <c r="I16" s="118">
        <f>IF('Costing Template - Input'!$B$2=Payscale!$V$14,I15*0.5,0)</f>
        <v>0</v>
      </c>
      <c r="M16" s="164" t="str">
        <f>IF('Costing Template - Example'!$B$2=Payscale!$V$14,"Estimated Return to School Operation Budget (year in arrears)","Additional Operational Budget will be allocated via the Formulaic Approach to Operational Budgets")</f>
        <v>Estimated Return to School Operation Budget (year in arrears)</v>
      </c>
      <c r="N16" s="100"/>
      <c r="O16" s="118">
        <v>0</v>
      </c>
      <c r="P16" s="100"/>
      <c r="Q16" s="118">
        <f>IF('Costing Template - Example'!$B$2=Payscale!$V$14,Q15*0.5,0)</f>
        <v>4331.0864133847499</v>
      </c>
      <c r="R16" s="100"/>
      <c r="S16" s="118">
        <f>IF('Costing Template - Example'!$B$2=Payscale!$V$14,S15*0.5,0)</f>
        <v>34097.019005786286</v>
      </c>
      <c r="T16" s="126"/>
      <c r="U16" s="118">
        <f>IF('Costing Template - Example'!$B$2=Payscale!$V$14,U15*0.5,0)</f>
        <v>76770.179575959875</v>
      </c>
    </row>
    <row r="17" spans="1:21" x14ac:dyDescent="0.25">
      <c r="B17" s="77"/>
      <c r="C17" s="77"/>
      <c r="D17" s="77"/>
      <c r="E17" s="77"/>
      <c r="F17" s="77"/>
      <c r="G17" s="77"/>
      <c r="H17" s="77"/>
      <c r="I17" s="77"/>
    </row>
    <row r="18" spans="1:21" x14ac:dyDescent="0.25">
      <c r="A18" s="177" t="s">
        <v>117</v>
      </c>
      <c r="B18" s="179"/>
      <c r="C18" s="179">
        <f>'Costing Template - Input'!G82</f>
        <v>0</v>
      </c>
      <c r="D18" s="179"/>
      <c r="E18" s="179">
        <f>'Costing Template - Input'!J82</f>
        <v>0</v>
      </c>
      <c r="F18" s="179"/>
      <c r="G18" s="179">
        <f>'Costing Template - Input'!M82</f>
        <v>0</v>
      </c>
      <c r="H18" s="179"/>
      <c r="I18" s="179">
        <f>'Costing Template - Input'!P82</f>
        <v>0</v>
      </c>
      <c r="M18" s="177" t="s">
        <v>117</v>
      </c>
      <c r="N18" s="177"/>
      <c r="O18" s="179">
        <f>'Costing Template - Example'!G82</f>
        <v>100000</v>
      </c>
      <c r="P18" s="178"/>
      <c r="Q18" s="179">
        <f>'Costing Template - Example'!J82</f>
        <v>25000</v>
      </c>
      <c r="R18" s="178"/>
      <c r="S18" s="179">
        <f>'Costing Template - Example'!M82</f>
        <v>0</v>
      </c>
      <c r="T18" s="179"/>
      <c r="U18" s="179">
        <f>'Costing Template - Example'!P82</f>
        <v>0</v>
      </c>
    </row>
    <row r="19" spans="1:21" ht="15.75" thickBot="1" x14ac:dyDescent="0.3"/>
    <row r="20" spans="1:21" ht="15.75" thickBot="1" x14ac:dyDescent="0.3">
      <c r="A20" s="282" t="s">
        <v>83</v>
      </c>
      <c r="B20" s="283"/>
      <c r="C20" s="283"/>
      <c r="D20" s="283"/>
      <c r="E20" s="283"/>
      <c r="F20" s="283"/>
      <c r="G20" s="283"/>
      <c r="H20" s="283"/>
      <c r="I20" s="284"/>
      <c r="M20" s="282" t="s">
        <v>85</v>
      </c>
      <c r="N20" s="283"/>
      <c r="O20" s="283"/>
      <c r="P20" s="283"/>
      <c r="Q20" s="283"/>
      <c r="R20" s="283"/>
      <c r="S20" s="283"/>
      <c r="T20" s="283"/>
      <c r="U20" s="284"/>
    </row>
    <row r="21" spans="1:21" ht="15" customHeight="1" x14ac:dyDescent="0.25">
      <c r="A21" s="306"/>
      <c r="B21" s="307"/>
      <c r="C21" s="307"/>
      <c r="D21" s="307"/>
      <c r="E21" s="307"/>
      <c r="F21" s="307"/>
      <c r="G21" s="307"/>
      <c r="H21" s="307"/>
      <c r="I21" s="308"/>
      <c r="M21" s="306" t="s">
        <v>84</v>
      </c>
      <c r="N21" s="307"/>
      <c r="O21" s="307"/>
      <c r="P21" s="307"/>
      <c r="Q21" s="307"/>
      <c r="R21" s="307"/>
      <c r="S21" s="307"/>
      <c r="T21" s="307"/>
      <c r="U21" s="308"/>
    </row>
    <row r="22" spans="1:21" x14ac:dyDescent="0.25">
      <c r="A22" s="309"/>
      <c r="B22" s="336"/>
      <c r="C22" s="336"/>
      <c r="D22" s="310"/>
      <c r="E22" s="310"/>
      <c r="F22" s="310"/>
      <c r="G22" s="310"/>
      <c r="H22" s="310"/>
      <c r="I22" s="311"/>
      <c r="M22" s="309"/>
      <c r="N22" s="336"/>
      <c r="O22" s="336"/>
      <c r="P22" s="310"/>
      <c r="Q22" s="310"/>
      <c r="R22" s="310"/>
      <c r="S22" s="310"/>
      <c r="T22" s="310"/>
      <c r="U22" s="311"/>
    </row>
    <row r="23" spans="1:21" x14ac:dyDescent="0.25">
      <c r="A23" s="309"/>
      <c r="B23" s="336"/>
      <c r="C23" s="336"/>
      <c r="D23" s="310"/>
      <c r="E23" s="310"/>
      <c r="F23" s="310"/>
      <c r="G23" s="310"/>
      <c r="H23" s="310"/>
      <c r="I23" s="311"/>
      <c r="M23" s="309"/>
      <c r="N23" s="336"/>
      <c r="O23" s="336"/>
      <c r="P23" s="310"/>
      <c r="Q23" s="310"/>
      <c r="R23" s="310"/>
      <c r="S23" s="310"/>
      <c r="T23" s="310"/>
      <c r="U23" s="311"/>
    </row>
    <row r="24" spans="1:21" x14ac:dyDescent="0.25">
      <c r="A24" s="309"/>
      <c r="B24" s="336"/>
      <c r="C24" s="336"/>
      <c r="D24" s="310"/>
      <c r="E24" s="310"/>
      <c r="F24" s="310"/>
      <c r="G24" s="310"/>
      <c r="H24" s="310"/>
      <c r="I24" s="311"/>
      <c r="M24" s="309"/>
      <c r="N24" s="336"/>
      <c r="O24" s="336"/>
      <c r="P24" s="310"/>
      <c r="Q24" s="310"/>
      <c r="R24" s="310"/>
      <c r="S24" s="310"/>
      <c r="T24" s="310"/>
      <c r="U24" s="311"/>
    </row>
    <row r="25" spans="1:21" x14ac:dyDescent="0.25">
      <c r="A25" s="309"/>
      <c r="B25" s="336"/>
      <c r="C25" s="336"/>
      <c r="D25" s="310"/>
      <c r="E25" s="310"/>
      <c r="F25" s="310"/>
      <c r="G25" s="310"/>
      <c r="H25" s="310"/>
      <c r="I25" s="311"/>
      <c r="M25" s="309"/>
      <c r="N25" s="336"/>
      <c r="O25" s="336"/>
      <c r="P25" s="310"/>
      <c r="Q25" s="310"/>
      <c r="R25" s="310"/>
      <c r="S25" s="310"/>
      <c r="T25" s="310"/>
      <c r="U25" s="311"/>
    </row>
    <row r="26" spans="1:21" x14ac:dyDescent="0.25">
      <c r="A26" s="309"/>
      <c r="B26" s="336"/>
      <c r="C26" s="336"/>
      <c r="D26" s="310"/>
      <c r="E26" s="310"/>
      <c r="F26" s="310"/>
      <c r="G26" s="310"/>
      <c r="H26" s="310"/>
      <c r="I26" s="311"/>
      <c r="M26" s="309"/>
      <c r="N26" s="336"/>
      <c r="O26" s="336"/>
      <c r="P26" s="310"/>
      <c r="Q26" s="310"/>
      <c r="R26" s="310"/>
      <c r="S26" s="310"/>
      <c r="T26" s="310"/>
      <c r="U26" s="311"/>
    </row>
    <row r="27" spans="1:21" x14ac:dyDescent="0.25">
      <c r="A27" s="309"/>
      <c r="B27" s="336"/>
      <c r="C27" s="336"/>
      <c r="D27" s="310"/>
      <c r="E27" s="310"/>
      <c r="F27" s="310"/>
      <c r="G27" s="310"/>
      <c r="H27" s="310"/>
      <c r="I27" s="311"/>
      <c r="M27" s="309"/>
      <c r="N27" s="336"/>
      <c r="O27" s="336"/>
      <c r="P27" s="310"/>
      <c r="Q27" s="310"/>
      <c r="R27" s="310"/>
      <c r="S27" s="310"/>
      <c r="T27" s="310"/>
      <c r="U27" s="311"/>
    </row>
    <row r="28" spans="1:21" x14ac:dyDescent="0.25">
      <c r="A28" s="309"/>
      <c r="B28" s="336"/>
      <c r="C28" s="336"/>
      <c r="D28" s="310"/>
      <c r="E28" s="310"/>
      <c r="F28" s="310"/>
      <c r="G28" s="310"/>
      <c r="H28" s="310"/>
      <c r="I28" s="311"/>
      <c r="M28" s="309"/>
      <c r="N28" s="336"/>
      <c r="O28" s="336"/>
      <c r="P28" s="310"/>
      <c r="Q28" s="310"/>
      <c r="R28" s="310"/>
      <c r="S28" s="310"/>
      <c r="T28" s="310"/>
      <c r="U28" s="311"/>
    </row>
    <row r="29" spans="1:21" x14ac:dyDescent="0.25">
      <c r="A29" s="309"/>
      <c r="B29" s="336"/>
      <c r="C29" s="336"/>
      <c r="D29" s="310"/>
      <c r="E29" s="310"/>
      <c r="F29" s="310"/>
      <c r="G29" s="310"/>
      <c r="H29" s="310"/>
      <c r="I29" s="311"/>
      <c r="M29" s="309"/>
      <c r="N29" s="336"/>
      <c r="O29" s="336"/>
      <c r="P29" s="310"/>
      <c r="Q29" s="310"/>
      <c r="R29" s="310"/>
      <c r="S29" s="310"/>
      <c r="T29" s="310"/>
      <c r="U29" s="311"/>
    </row>
    <row r="30" spans="1:21" x14ac:dyDescent="0.25">
      <c r="A30" s="309"/>
      <c r="B30" s="336"/>
      <c r="C30" s="336"/>
      <c r="D30" s="310"/>
      <c r="E30" s="310"/>
      <c r="F30" s="310"/>
      <c r="G30" s="310"/>
      <c r="H30" s="310"/>
      <c r="I30" s="311"/>
      <c r="M30" s="309"/>
      <c r="N30" s="336"/>
      <c r="O30" s="336"/>
      <c r="P30" s="310"/>
      <c r="Q30" s="310"/>
      <c r="R30" s="310"/>
      <c r="S30" s="310"/>
      <c r="T30" s="310"/>
      <c r="U30" s="311"/>
    </row>
    <row r="31" spans="1:21" x14ac:dyDescent="0.25">
      <c r="A31" s="309"/>
      <c r="B31" s="336"/>
      <c r="C31" s="336"/>
      <c r="D31" s="310"/>
      <c r="E31" s="310"/>
      <c r="F31" s="310"/>
      <c r="G31" s="310"/>
      <c r="H31" s="310"/>
      <c r="I31" s="311"/>
      <c r="M31" s="309"/>
      <c r="N31" s="336"/>
      <c r="O31" s="336"/>
      <c r="P31" s="310"/>
      <c r="Q31" s="310"/>
      <c r="R31" s="310"/>
      <c r="S31" s="310"/>
      <c r="T31" s="310"/>
      <c r="U31" s="311"/>
    </row>
    <row r="32" spans="1:21" x14ac:dyDescent="0.25">
      <c r="A32" s="309"/>
      <c r="B32" s="336"/>
      <c r="C32" s="336"/>
      <c r="D32" s="310"/>
      <c r="E32" s="310"/>
      <c r="F32" s="310"/>
      <c r="G32" s="310"/>
      <c r="H32" s="310"/>
      <c r="I32" s="311"/>
      <c r="M32" s="309"/>
      <c r="N32" s="336"/>
      <c r="O32" s="336"/>
      <c r="P32" s="310"/>
      <c r="Q32" s="310"/>
      <c r="R32" s="310"/>
      <c r="S32" s="310"/>
      <c r="T32" s="310"/>
      <c r="U32" s="311"/>
    </row>
    <row r="33" spans="1:21" x14ac:dyDescent="0.25">
      <c r="A33" s="309"/>
      <c r="B33" s="336"/>
      <c r="C33" s="336"/>
      <c r="D33" s="310"/>
      <c r="E33" s="310"/>
      <c r="F33" s="310"/>
      <c r="G33" s="310"/>
      <c r="H33" s="310"/>
      <c r="I33" s="311"/>
      <c r="M33" s="309"/>
      <c r="N33" s="336"/>
      <c r="O33" s="336"/>
      <c r="P33" s="310"/>
      <c r="Q33" s="310"/>
      <c r="R33" s="310"/>
      <c r="S33" s="310"/>
      <c r="T33" s="310"/>
      <c r="U33" s="311"/>
    </row>
    <row r="34" spans="1:21" x14ac:dyDescent="0.25">
      <c r="A34" s="309"/>
      <c r="B34" s="336"/>
      <c r="C34" s="336"/>
      <c r="D34" s="310"/>
      <c r="E34" s="310"/>
      <c r="F34" s="310"/>
      <c r="G34" s="310"/>
      <c r="H34" s="310"/>
      <c r="I34" s="311"/>
      <c r="M34" s="309"/>
      <c r="N34" s="336"/>
      <c r="O34" s="336"/>
      <c r="P34" s="310"/>
      <c r="Q34" s="310"/>
      <c r="R34" s="310"/>
      <c r="S34" s="310"/>
      <c r="T34" s="310"/>
      <c r="U34" s="311"/>
    </row>
    <row r="35" spans="1:21" x14ac:dyDescent="0.25">
      <c r="A35" s="309"/>
      <c r="B35" s="336"/>
      <c r="C35" s="336"/>
      <c r="D35" s="310"/>
      <c r="E35" s="310"/>
      <c r="F35" s="310"/>
      <c r="G35" s="310"/>
      <c r="H35" s="310"/>
      <c r="I35" s="311"/>
      <c r="M35" s="309"/>
      <c r="N35" s="336"/>
      <c r="O35" s="336"/>
      <c r="P35" s="310"/>
      <c r="Q35" s="310"/>
      <c r="R35" s="310"/>
      <c r="S35" s="310"/>
      <c r="T35" s="310"/>
      <c r="U35" s="311"/>
    </row>
    <row r="36" spans="1:21" x14ac:dyDescent="0.25">
      <c r="A36" s="309"/>
      <c r="B36" s="336"/>
      <c r="C36" s="336"/>
      <c r="D36" s="310"/>
      <c r="E36" s="310"/>
      <c r="F36" s="310"/>
      <c r="G36" s="310"/>
      <c r="H36" s="310"/>
      <c r="I36" s="311"/>
      <c r="M36" s="309"/>
      <c r="N36" s="336"/>
      <c r="O36" s="336"/>
      <c r="P36" s="310"/>
      <c r="Q36" s="310"/>
      <c r="R36" s="310"/>
      <c r="S36" s="310"/>
      <c r="T36" s="310"/>
      <c r="U36" s="311"/>
    </row>
    <row r="37" spans="1:21" x14ac:dyDescent="0.25">
      <c r="A37" s="309"/>
      <c r="B37" s="336"/>
      <c r="C37" s="336"/>
      <c r="D37" s="310"/>
      <c r="E37" s="310"/>
      <c r="F37" s="310"/>
      <c r="G37" s="310"/>
      <c r="H37" s="310"/>
      <c r="I37" s="311"/>
      <c r="M37" s="309"/>
      <c r="N37" s="336"/>
      <c r="O37" s="336"/>
      <c r="P37" s="310"/>
      <c r="Q37" s="310"/>
      <c r="R37" s="310"/>
      <c r="S37" s="310"/>
      <c r="T37" s="310"/>
      <c r="U37" s="311"/>
    </row>
    <row r="38" spans="1:21" x14ac:dyDescent="0.25">
      <c r="A38" s="309"/>
      <c r="B38" s="336"/>
      <c r="C38" s="336"/>
      <c r="D38" s="310"/>
      <c r="E38" s="310"/>
      <c r="F38" s="310"/>
      <c r="G38" s="310"/>
      <c r="H38" s="310"/>
      <c r="I38" s="311"/>
      <c r="M38" s="309"/>
      <c r="N38" s="336"/>
      <c r="O38" s="336"/>
      <c r="P38" s="310"/>
      <c r="Q38" s="310"/>
      <c r="R38" s="310"/>
      <c r="S38" s="310"/>
      <c r="T38" s="310"/>
      <c r="U38" s="311"/>
    </row>
    <row r="39" spans="1:21" x14ac:dyDescent="0.25">
      <c r="A39" s="309"/>
      <c r="B39" s="336"/>
      <c r="C39" s="336"/>
      <c r="D39" s="310"/>
      <c r="E39" s="310"/>
      <c r="F39" s="310"/>
      <c r="G39" s="310"/>
      <c r="H39" s="310"/>
      <c r="I39" s="311"/>
      <c r="M39" s="309"/>
      <c r="N39" s="336"/>
      <c r="O39" s="336"/>
      <c r="P39" s="310"/>
      <c r="Q39" s="310"/>
      <c r="R39" s="310"/>
      <c r="S39" s="310"/>
      <c r="T39" s="310"/>
      <c r="U39" s="311"/>
    </row>
    <row r="40" spans="1:21" x14ac:dyDescent="0.25">
      <c r="A40" s="309"/>
      <c r="B40" s="336"/>
      <c r="C40" s="336"/>
      <c r="D40" s="310"/>
      <c r="E40" s="310"/>
      <c r="F40" s="310"/>
      <c r="G40" s="310"/>
      <c r="H40" s="310"/>
      <c r="I40" s="311"/>
      <c r="M40" s="309"/>
      <c r="N40" s="336"/>
      <c r="O40" s="336"/>
      <c r="P40" s="310"/>
      <c r="Q40" s="310"/>
      <c r="R40" s="310"/>
      <c r="S40" s="310"/>
      <c r="T40" s="310"/>
      <c r="U40" s="311"/>
    </row>
    <row r="41" spans="1:21" ht="15.75" thickBot="1" x14ac:dyDescent="0.3">
      <c r="A41" s="312"/>
      <c r="B41" s="313"/>
      <c r="C41" s="313"/>
      <c r="D41" s="313"/>
      <c r="E41" s="313"/>
      <c r="F41" s="313"/>
      <c r="G41" s="313"/>
      <c r="H41" s="313"/>
      <c r="I41" s="314"/>
      <c r="M41" s="312"/>
      <c r="N41" s="313"/>
      <c r="O41" s="313"/>
      <c r="P41" s="313"/>
      <c r="Q41" s="313"/>
      <c r="R41" s="313"/>
      <c r="S41" s="313"/>
      <c r="T41" s="313"/>
      <c r="U41" s="314"/>
    </row>
    <row r="42" spans="1:21" ht="15.75" thickBot="1" x14ac:dyDescent="0.3"/>
    <row r="43" spans="1:21" x14ac:dyDescent="0.25">
      <c r="A43" s="166" t="s">
        <v>102</v>
      </c>
      <c r="B43" s="337"/>
      <c r="C43" s="337"/>
      <c r="D43" s="297"/>
      <c r="E43" s="298"/>
      <c r="F43" s="298"/>
      <c r="G43" s="299"/>
      <c r="H43" s="166" t="s">
        <v>101</v>
      </c>
      <c r="I43" s="168"/>
      <c r="M43" s="166" t="s">
        <v>103</v>
      </c>
      <c r="N43" s="337"/>
      <c r="O43" s="337"/>
      <c r="P43" s="297" t="s">
        <v>106</v>
      </c>
      <c r="Q43" s="298"/>
      <c r="R43" s="298"/>
      <c r="S43" s="299"/>
      <c r="T43" s="166" t="s">
        <v>101</v>
      </c>
      <c r="U43" s="168">
        <v>44661</v>
      </c>
    </row>
    <row r="44" spans="1:21" ht="15.75" thickBot="1" x14ac:dyDescent="0.3">
      <c r="A44" s="167" t="s">
        <v>100</v>
      </c>
      <c r="B44" s="338"/>
      <c r="C44" s="338"/>
      <c r="D44" s="300"/>
      <c r="E44" s="301"/>
      <c r="F44" s="301"/>
      <c r="G44" s="302"/>
      <c r="H44" s="167" t="s">
        <v>101</v>
      </c>
      <c r="I44" s="169"/>
      <c r="M44" s="167" t="s">
        <v>104</v>
      </c>
      <c r="N44" s="338"/>
      <c r="O44" s="338"/>
      <c r="P44" s="300" t="s">
        <v>105</v>
      </c>
      <c r="Q44" s="301"/>
      <c r="R44" s="301"/>
      <c r="S44" s="302"/>
      <c r="T44" s="167" t="s">
        <v>101</v>
      </c>
      <c r="U44" s="169">
        <v>44667</v>
      </c>
    </row>
  </sheetData>
  <mergeCells count="18">
    <mergeCell ref="B2:C2"/>
    <mergeCell ref="N2:O2"/>
    <mergeCell ref="D43:G43"/>
    <mergeCell ref="D44:G44"/>
    <mergeCell ref="P43:S43"/>
    <mergeCell ref="P44:S44"/>
    <mergeCell ref="M1:U1"/>
    <mergeCell ref="A1:I1"/>
    <mergeCell ref="A20:I20"/>
    <mergeCell ref="M20:U20"/>
    <mergeCell ref="A21:I41"/>
    <mergeCell ref="M21:U41"/>
    <mergeCell ref="D2:E2"/>
    <mergeCell ref="F2:G2"/>
    <mergeCell ref="H2:I2"/>
    <mergeCell ref="P2:Q2"/>
    <mergeCell ref="R2:S2"/>
    <mergeCell ref="T2:U2"/>
  </mergeCells>
  <pageMargins left="0.7" right="0.7"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pageSetUpPr fitToPage="1"/>
  </sheetPr>
  <dimension ref="A1:Z82"/>
  <sheetViews>
    <sheetView zoomScale="70" zoomScaleNormal="70" workbookViewId="0">
      <pane ySplit="6" topLeftCell="A7" activePane="bottomLeft" state="frozen"/>
      <selection pane="bottomLeft" activeCell="B2" sqref="B2:H2"/>
    </sheetView>
  </sheetViews>
  <sheetFormatPr defaultColWidth="11.42578125" defaultRowHeight="15" x14ac:dyDescent="0.25"/>
  <cols>
    <col min="1" max="1" width="86.140625" customWidth="1"/>
    <col min="2" max="2" width="24.42578125" customWidth="1"/>
    <col min="3" max="3" width="20" customWidth="1"/>
    <col min="4" max="4" width="20" style="213" customWidth="1"/>
    <col min="5" max="7" width="11.85546875" style="213" customWidth="1"/>
    <col min="8" max="9" width="11.85546875" customWidth="1"/>
    <col min="10" max="10" width="11.85546875" style="73" customWidth="1"/>
    <col min="11" max="16" width="11.85546875" customWidth="1"/>
    <col min="17" max="17" width="5.7109375" customWidth="1"/>
    <col min="18" max="18" width="20.140625" customWidth="1"/>
    <col min="19" max="20" width="15.28515625" customWidth="1"/>
    <col min="24" max="24" width="5.140625" customWidth="1"/>
    <col min="25" max="25" width="18.85546875" bestFit="1" customWidth="1"/>
  </cols>
  <sheetData>
    <row r="1" spans="1:26" x14ac:dyDescent="0.25">
      <c r="A1" s="80" t="s">
        <v>112</v>
      </c>
      <c r="B1" s="323"/>
      <c r="C1" s="323"/>
      <c r="D1" s="323"/>
      <c r="E1" s="323"/>
      <c r="F1" s="323"/>
      <c r="G1" s="323"/>
      <c r="H1" s="323"/>
    </row>
    <row r="2" spans="1:26" ht="43.15" customHeight="1" x14ac:dyDescent="0.25">
      <c r="A2" s="172" t="s">
        <v>119</v>
      </c>
      <c r="B2" s="323"/>
      <c r="C2" s="323"/>
      <c r="D2" s="323"/>
      <c r="E2" s="323"/>
      <c r="F2" s="323"/>
      <c r="G2" s="323"/>
      <c r="H2" s="323"/>
    </row>
    <row r="4" spans="1:26" ht="15.75" thickBot="1" x14ac:dyDescent="0.3">
      <c r="D4" s="214"/>
      <c r="E4" s="214"/>
      <c r="F4" s="214"/>
      <c r="G4" s="214"/>
    </row>
    <row r="5" spans="1:26" ht="15.75" thickBot="1" x14ac:dyDescent="0.3">
      <c r="D5"/>
      <c r="E5" s="317" t="s">
        <v>159</v>
      </c>
      <c r="F5" s="318"/>
      <c r="G5" s="319"/>
      <c r="H5" s="317" t="s">
        <v>78</v>
      </c>
      <c r="I5" s="318"/>
      <c r="J5" s="319"/>
      <c r="K5" s="320" t="s">
        <v>68</v>
      </c>
      <c r="L5" s="321"/>
      <c r="M5" s="322"/>
      <c r="N5" s="320" t="s">
        <v>69</v>
      </c>
      <c r="O5" s="321"/>
      <c r="P5" s="322"/>
    </row>
    <row r="6" spans="1:26" ht="39.75" thickBot="1" x14ac:dyDescent="0.3">
      <c r="A6" s="82">
        <f>B1</f>
        <v>0</v>
      </c>
      <c r="B6" s="228"/>
      <c r="C6" s="324"/>
      <c r="D6" s="325"/>
      <c r="E6" s="251" t="s">
        <v>1</v>
      </c>
      <c r="F6" s="252" t="s">
        <v>2</v>
      </c>
      <c r="G6" s="253" t="s">
        <v>56</v>
      </c>
      <c r="H6" s="251" t="s">
        <v>1</v>
      </c>
      <c r="I6" s="252" t="s">
        <v>2</v>
      </c>
      <c r="J6" s="253" t="s">
        <v>56</v>
      </c>
      <c r="K6" s="41" t="s">
        <v>1</v>
      </c>
      <c r="L6" s="8" t="s">
        <v>2</v>
      </c>
      <c r="M6" s="78" t="s">
        <v>56</v>
      </c>
      <c r="N6" s="41" t="s">
        <v>1</v>
      </c>
      <c r="O6" s="8" t="s">
        <v>2</v>
      </c>
      <c r="P6" s="78" t="s">
        <v>56</v>
      </c>
    </row>
    <row r="7" spans="1:26" ht="45.75" customHeight="1" thickBot="1" x14ac:dyDescent="0.3">
      <c r="A7" s="140" t="s">
        <v>120</v>
      </c>
      <c r="B7" s="229" t="s">
        <v>7</v>
      </c>
      <c r="C7" s="328" t="s">
        <v>3</v>
      </c>
      <c r="D7" s="329"/>
      <c r="E7" s="42"/>
      <c r="F7" s="4"/>
      <c r="G7" s="65"/>
      <c r="H7" s="42"/>
      <c r="I7" s="4"/>
      <c r="J7" s="65"/>
      <c r="K7" s="42"/>
      <c r="L7" s="4"/>
      <c r="M7" s="79"/>
      <c r="N7" s="42"/>
      <c r="O7" s="4"/>
      <c r="P7" s="79"/>
      <c r="R7" s="303" t="s">
        <v>128</v>
      </c>
      <c r="S7" s="304"/>
      <c r="T7" s="304"/>
      <c r="U7" s="304"/>
      <c r="V7" s="304"/>
      <c r="W7" s="304"/>
      <c r="X7" s="304"/>
      <c r="Y7" s="304"/>
      <c r="Z7" s="305"/>
    </row>
    <row r="8" spans="1:26" x14ac:dyDescent="0.25">
      <c r="A8" s="43" t="s">
        <v>4</v>
      </c>
      <c r="B8" s="230" t="s">
        <v>8</v>
      </c>
      <c r="C8" s="330"/>
      <c r="D8" s="331"/>
      <c r="E8" s="43"/>
      <c r="F8" s="1"/>
      <c r="G8" s="66">
        <f>E8*F8</f>
        <v>0</v>
      </c>
      <c r="H8" s="43"/>
      <c r="I8" s="1"/>
      <c r="J8" s="66">
        <f>H8*I8</f>
        <v>0</v>
      </c>
      <c r="K8" s="43"/>
      <c r="L8" s="1">
        <f>I8*1.03</f>
        <v>0</v>
      </c>
      <c r="M8" s="66">
        <f>K8*L8</f>
        <v>0</v>
      </c>
      <c r="N8" s="43"/>
      <c r="O8" s="1">
        <f>L8*1.03</f>
        <v>0</v>
      </c>
      <c r="P8" s="66">
        <f>N8*O8</f>
        <v>0</v>
      </c>
      <c r="R8" s="224" t="s">
        <v>128</v>
      </c>
      <c r="S8" s="225"/>
      <c r="T8" s="225"/>
      <c r="U8" s="225"/>
      <c r="V8" s="225"/>
      <c r="W8" s="226"/>
      <c r="Y8" s="199" t="s">
        <v>129</v>
      </c>
      <c r="Z8" s="200"/>
    </row>
    <row r="9" spans="1:26" x14ac:dyDescent="0.25">
      <c r="A9" s="43" t="s">
        <v>5</v>
      </c>
      <c r="B9" s="230" t="s">
        <v>8</v>
      </c>
      <c r="C9" s="330"/>
      <c r="D9" s="331"/>
      <c r="E9" s="43"/>
      <c r="F9" s="180"/>
      <c r="G9" s="66">
        <f t="shared" ref="G9:G13" si="0">E9*F9</f>
        <v>0</v>
      </c>
      <c r="H9" s="43"/>
      <c r="I9" s="180"/>
      <c r="J9" s="66">
        <f t="shared" ref="J9:J13" si="1">H9*I9</f>
        <v>0</v>
      </c>
      <c r="K9" s="43"/>
      <c r="L9" s="180"/>
      <c r="M9" s="66">
        <f t="shared" ref="M9:M13" si="2">K9*L9</f>
        <v>0</v>
      </c>
      <c r="N9" s="43"/>
      <c r="O9" s="180"/>
      <c r="P9" s="66">
        <f t="shared" ref="P9:P13" si="3">N9*O9</f>
        <v>0</v>
      </c>
      <c r="R9" s="199" t="s">
        <v>130</v>
      </c>
      <c r="S9" s="80" t="s">
        <v>131</v>
      </c>
      <c r="T9" s="80" t="s">
        <v>132</v>
      </c>
      <c r="U9" s="80" t="s">
        <v>133</v>
      </c>
      <c r="V9" s="80" t="s">
        <v>129</v>
      </c>
      <c r="W9" s="201" t="s">
        <v>134</v>
      </c>
      <c r="Y9" s="199" t="s">
        <v>135</v>
      </c>
      <c r="Z9" s="57">
        <v>0.2</v>
      </c>
    </row>
    <row r="10" spans="1:26" x14ac:dyDescent="0.25">
      <c r="A10" s="43" t="s">
        <v>6</v>
      </c>
      <c r="B10" s="230" t="s">
        <v>8</v>
      </c>
      <c r="C10" s="330"/>
      <c r="D10" s="331"/>
      <c r="E10" s="43"/>
      <c r="F10" s="1"/>
      <c r="G10" s="66">
        <f t="shared" si="0"/>
        <v>0</v>
      </c>
      <c r="H10" s="43"/>
      <c r="I10" s="1"/>
      <c r="J10" s="66">
        <f t="shared" si="1"/>
        <v>0</v>
      </c>
      <c r="K10" s="43"/>
      <c r="L10" s="1"/>
      <c r="M10" s="66">
        <f t="shared" si="2"/>
        <v>0</v>
      </c>
      <c r="N10" s="43"/>
      <c r="O10" s="1"/>
      <c r="P10" s="66">
        <f t="shared" si="3"/>
        <v>0</v>
      </c>
      <c r="R10" s="202"/>
      <c r="S10" s="227"/>
      <c r="T10" s="227"/>
      <c r="U10" s="203">
        <f>IF(AND(0&lt;S10, 0&lt;T10),(DATEDIF(S10,T10,"d")+1)/365,0)</f>
        <v>0</v>
      </c>
      <c r="V10" s="204"/>
      <c r="W10" s="205">
        <f>V10*U10</f>
        <v>0</v>
      </c>
      <c r="Y10" s="199" t="s">
        <v>136</v>
      </c>
      <c r="Z10" s="57">
        <v>0.4</v>
      </c>
    </row>
    <row r="11" spans="1:26" x14ac:dyDescent="0.25">
      <c r="A11" s="43" t="s">
        <v>4</v>
      </c>
      <c r="B11" s="230" t="s">
        <v>9</v>
      </c>
      <c r="C11" s="330"/>
      <c r="D11" s="331"/>
      <c r="E11" s="43"/>
      <c r="F11" s="1"/>
      <c r="G11" s="66">
        <f t="shared" si="0"/>
        <v>0</v>
      </c>
      <c r="H11" s="43"/>
      <c r="I11" s="1"/>
      <c r="J11" s="66">
        <f t="shared" si="1"/>
        <v>0</v>
      </c>
      <c r="K11" s="43"/>
      <c r="L11" s="1"/>
      <c r="M11" s="66">
        <f t="shared" si="2"/>
        <v>0</v>
      </c>
      <c r="N11" s="43"/>
      <c r="O11" s="1"/>
      <c r="P11" s="66">
        <f t="shared" si="3"/>
        <v>0</v>
      </c>
      <c r="R11" s="202"/>
      <c r="S11" s="227"/>
      <c r="T11" s="227"/>
      <c r="U11" s="203">
        <f>IF(AND(0&lt;S11, 0&lt;T11),(DATEDIF(S11,T11,"d")+1)/365,0)</f>
        <v>0</v>
      </c>
      <c r="V11" s="204"/>
      <c r="W11" s="205">
        <f t="shared" ref="W11:W19" si="4">V11*U11</f>
        <v>0</v>
      </c>
      <c r="Y11" s="199" t="s">
        <v>137</v>
      </c>
      <c r="Z11" s="57">
        <v>0.6</v>
      </c>
    </row>
    <row r="12" spans="1:26" x14ac:dyDescent="0.25">
      <c r="A12" s="43" t="s">
        <v>5</v>
      </c>
      <c r="B12" s="230" t="s">
        <v>9</v>
      </c>
      <c r="C12" s="330"/>
      <c r="D12" s="331"/>
      <c r="E12" s="43"/>
      <c r="F12" s="1"/>
      <c r="G12" s="66">
        <f t="shared" si="0"/>
        <v>0</v>
      </c>
      <c r="H12" s="43"/>
      <c r="I12" s="1"/>
      <c r="J12" s="66">
        <f t="shared" si="1"/>
        <v>0</v>
      </c>
      <c r="K12" s="43"/>
      <c r="L12" s="1"/>
      <c r="M12" s="66">
        <f t="shared" si="2"/>
        <v>0</v>
      </c>
      <c r="N12" s="43"/>
      <c r="O12" s="1"/>
      <c r="P12" s="66">
        <f t="shared" si="3"/>
        <v>0</v>
      </c>
      <c r="R12" s="202"/>
      <c r="U12" s="203">
        <f t="shared" ref="U12:U19" si="5">IF(AND(0&lt;S12, 0&lt;T12),(DATEDIF(S12,T12,"d")+1)/365,0)</f>
        <v>0</v>
      </c>
      <c r="V12" s="204"/>
      <c r="W12" s="205">
        <f t="shared" si="4"/>
        <v>0</v>
      </c>
      <c r="Y12" s="199" t="s">
        <v>138</v>
      </c>
      <c r="Z12" s="57">
        <v>0.8</v>
      </c>
    </row>
    <row r="13" spans="1:26" ht="15.75" thickBot="1" x14ac:dyDescent="0.3">
      <c r="A13" s="43" t="s">
        <v>6</v>
      </c>
      <c r="B13" s="230" t="s">
        <v>9</v>
      </c>
      <c r="C13" s="330"/>
      <c r="D13" s="331"/>
      <c r="E13" s="43"/>
      <c r="F13" s="1"/>
      <c r="G13" s="66">
        <f t="shared" si="0"/>
        <v>0</v>
      </c>
      <c r="H13" s="43"/>
      <c r="I13" s="1"/>
      <c r="J13" s="66">
        <f t="shared" si="1"/>
        <v>0</v>
      </c>
      <c r="K13" s="43"/>
      <c r="L13" s="1"/>
      <c r="M13" s="66">
        <f t="shared" si="2"/>
        <v>0</v>
      </c>
      <c r="N13" s="43"/>
      <c r="O13" s="1"/>
      <c r="P13" s="66">
        <f t="shared" si="3"/>
        <v>0</v>
      </c>
      <c r="R13" s="202"/>
      <c r="U13" s="203">
        <f t="shared" si="5"/>
        <v>0</v>
      </c>
      <c r="V13" s="204"/>
      <c r="W13" s="205">
        <f t="shared" si="4"/>
        <v>0</v>
      </c>
      <c r="Y13" s="206" t="s">
        <v>139</v>
      </c>
      <c r="Z13" s="207">
        <v>1</v>
      </c>
    </row>
    <row r="14" spans="1:26" x14ac:dyDescent="0.25">
      <c r="A14" s="50" t="s">
        <v>90</v>
      </c>
      <c r="B14" s="231"/>
      <c r="C14" s="332"/>
      <c r="D14" s="333"/>
      <c r="E14" s="42">
        <f>SUM(E8:E13)</f>
        <v>0</v>
      </c>
      <c r="F14" s="4" t="e">
        <f>G14/E14</f>
        <v>#DIV/0!</v>
      </c>
      <c r="G14" s="65">
        <f>SUM(G8:G13)</f>
        <v>0</v>
      </c>
      <c r="H14" s="42">
        <f>SUM(H8:H13)</f>
        <v>0</v>
      </c>
      <c r="I14" s="4" t="e">
        <f>J14/H14</f>
        <v>#DIV/0!</v>
      </c>
      <c r="J14" s="65">
        <f>SUM(J8:J13)</f>
        <v>0</v>
      </c>
      <c r="K14" s="42">
        <f>SUM(K8:K13)</f>
        <v>0</v>
      </c>
      <c r="L14" s="4" t="e">
        <f>M14/K14</f>
        <v>#DIV/0!</v>
      </c>
      <c r="M14" s="65">
        <f>SUM(M8:M13)</f>
        <v>0</v>
      </c>
      <c r="N14" s="42">
        <f>SUM(N8:N13)</f>
        <v>0</v>
      </c>
      <c r="O14" s="4" t="e">
        <f>P14/N14</f>
        <v>#DIV/0!</v>
      </c>
      <c r="P14" s="65">
        <f>SUM(P8:P13)</f>
        <v>0</v>
      </c>
      <c r="R14" s="202"/>
      <c r="U14" s="203">
        <f t="shared" si="5"/>
        <v>0</v>
      </c>
      <c r="V14" s="204"/>
      <c r="W14" s="205">
        <f t="shared" si="4"/>
        <v>0</v>
      </c>
    </row>
    <row r="15" spans="1:26" x14ac:dyDescent="0.25">
      <c r="A15" s="43" t="s">
        <v>89</v>
      </c>
      <c r="B15" s="230"/>
      <c r="C15" s="330"/>
      <c r="D15" s="331"/>
      <c r="E15" s="43"/>
      <c r="F15" s="1"/>
      <c r="G15" s="66"/>
      <c r="H15" s="43"/>
      <c r="I15" s="1"/>
      <c r="J15" s="66"/>
      <c r="K15" s="43"/>
      <c r="L15" s="1"/>
      <c r="M15" s="66"/>
      <c r="N15" s="43"/>
      <c r="O15" s="1"/>
      <c r="P15" s="66"/>
      <c r="R15" s="202"/>
      <c r="U15" s="203">
        <f t="shared" si="5"/>
        <v>0</v>
      </c>
      <c r="V15" s="204"/>
      <c r="W15" s="205">
        <f t="shared" si="4"/>
        <v>0</v>
      </c>
    </row>
    <row r="16" spans="1:26" x14ac:dyDescent="0.25">
      <c r="A16" s="43" t="s">
        <v>89</v>
      </c>
      <c r="B16" s="230"/>
      <c r="C16" s="330"/>
      <c r="D16" s="331"/>
      <c r="E16" s="43"/>
      <c r="F16" s="1"/>
      <c r="G16" s="66"/>
      <c r="H16" s="43"/>
      <c r="I16" s="1"/>
      <c r="J16" s="66"/>
      <c r="K16" s="43"/>
      <c r="L16" s="1"/>
      <c r="M16" s="66"/>
      <c r="N16" s="43"/>
      <c r="O16" s="1"/>
      <c r="P16" s="66"/>
      <c r="R16" s="202"/>
      <c r="U16" s="203">
        <f t="shared" si="5"/>
        <v>0</v>
      </c>
      <c r="V16" s="204"/>
      <c r="W16" s="205">
        <f t="shared" si="4"/>
        <v>0</v>
      </c>
    </row>
    <row r="17" spans="1:23" x14ac:dyDescent="0.25">
      <c r="A17" s="43" t="s">
        <v>89</v>
      </c>
      <c r="B17" s="230"/>
      <c r="C17" s="330"/>
      <c r="D17" s="331"/>
      <c r="E17" s="43"/>
      <c r="F17" s="1"/>
      <c r="G17" s="66"/>
      <c r="H17" s="43"/>
      <c r="I17" s="1"/>
      <c r="J17" s="66"/>
      <c r="K17" s="43"/>
      <c r="L17" s="1"/>
      <c r="M17" s="66"/>
      <c r="N17" s="43"/>
      <c r="O17" s="1"/>
      <c r="P17" s="66"/>
      <c r="R17" s="202"/>
      <c r="U17" s="203">
        <f t="shared" si="5"/>
        <v>0</v>
      </c>
      <c r="V17" s="204"/>
      <c r="W17" s="205">
        <f t="shared" si="4"/>
        <v>0</v>
      </c>
    </row>
    <row r="18" spans="1:23" x14ac:dyDescent="0.25">
      <c r="A18" s="51" t="s">
        <v>91</v>
      </c>
      <c r="B18" s="232"/>
      <c r="C18" s="334"/>
      <c r="D18" s="335"/>
      <c r="E18" s="45"/>
      <c r="F18" s="40"/>
      <c r="G18" s="67">
        <f>G14+SUM(G15:G17)</f>
        <v>0</v>
      </c>
      <c r="H18" s="45"/>
      <c r="I18" s="40"/>
      <c r="J18" s="67">
        <f>J14+SUM(J15:J17)</f>
        <v>0</v>
      </c>
      <c r="K18" s="45"/>
      <c r="L18" s="40"/>
      <c r="M18" s="67">
        <f>M14+SUM(M15:M17)</f>
        <v>0</v>
      </c>
      <c r="N18" s="45"/>
      <c r="O18" s="40"/>
      <c r="P18" s="67">
        <f>P14+SUM(P15:P17)</f>
        <v>0</v>
      </c>
      <c r="R18" s="202"/>
      <c r="U18" s="203">
        <f t="shared" si="5"/>
        <v>0</v>
      </c>
      <c r="V18" s="204"/>
      <c r="W18" s="205">
        <f t="shared" si="4"/>
        <v>0</v>
      </c>
    </row>
    <row r="19" spans="1:23" x14ac:dyDescent="0.25">
      <c r="A19" s="53"/>
      <c r="B19" s="233"/>
      <c r="C19" s="234"/>
      <c r="D19" s="235"/>
      <c r="E19" s="46"/>
      <c r="F19" s="6"/>
      <c r="G19" s="68"/>
      <c r="H19" s="46"/>
      <c r="I19" s="6"/>
      <c r="J19" s="68"/>
      <c r="K19" s="46"/>
      <c r="L19" s="6"/>
      <c r="M19" s="68"/>
      <c r="N19" s="46"/>
      <c r="O19" s="6"/>
      <c r="P19" s="68"/>
      <c r="R19" s="202"/>
      <c r="U19" s="203">
        <f t="shared" si="5"/>
        <v>0</v>
      </c>
      <c r="V19" s="204"/>
      <c r="W19" s="205">
        <f t="shared" si="4"/>
        <v>0</v>
      </c>
    </row>
    <row r="20" spans="1:23" ht="47.25" customHeight="1" x14ac:dyDescent="0.25">
      <c r="A20" s="257" t="s">
        <v>96</v>
      </c>
      <c r="B20" s="2"/>
      <c r="C20" s="326" t="s">
        <v>150</v>
      </c>
      <c r="D20" s="327"/>
      <c r="E20" s="47"/>
      <c r="F20" s="5"/>
      <c r="G20" s="69"/>
      <c r="H20" s="47"/>
      <c r="I20" s="5"/>
      <c r="J20" s="69"/>
      <c r="K20" s="47"/>
      <c r="L20" s="5"/>
      <c r="M20" s="69"/>
      <c r="N20" s="47"/>
      <c r="O20" s="5"/>
      <c r="P20" s="69"/>
      <c r="R20" s="202"/>
      <c r="U20" s="203">
        <f t="shared" ref="U20:U24" si="6">IF(AND(0&lt;S20, 0&lt;T20),(DATEDIF(S20,T20,"d")+1)/365,0)</f>
        <v>0</v>
      </c>
      <c r="V20" s="204"/>
      <c r="W20" s="205">
        <f t="shared" ref="W20:W24" si="7">V20*U20</f>
        <v>0</v>
      </c>
    </row>
    <row r="21" spans="1:23" x14ac:dyDescent="0.25">
      <c r="A21" s="47" t="s">
        <v>145</v>
      </c>
      <c r="B21" s="74" t="s">
        <v>10</v>
      </c>
      <c r="C21" s="74" t="s">
        <v>127</v>
      </c>
      <c r="D21" s="241" t="s">
        <v>140</v>
      </c>
      <c r="E21" s="49"/>
      <c r="F21" s="5"/>
      <c r="G21" s="69"/>
      <c r="H21" s="49"/>
      <c r="I21" s="5"/>
      <c r="J21" s="69"/>
      <c r="K21" s="47"/>
      <c r="L21" s="5"/>
      <c r="M21" s="69"/>
      <c r="N21" s="47"/>
      <c r="O21" s="5"/>
      <c r="P21" s="69"/>
      <c r="R21" s="202"/>
      <c r="U21" s="203">
        <f t="shared" si="6"/>
        <v>0</v>
      </c>
      <c r="V21" s="204"/>
      <c r="W21" s="205">
        <f t="shared" si="7"/>
        <v>0</v>
      </c>
    </row>
    <row r="22" spans="1:23" x14ac:dyDescent="0.25">
      <c r="A22" s="6" t="s">
        <v>155</v>
      </c>
      <c r="B22" s="3"/>
      <c r="C22" s="236"/>
      <c r="D22" s="242"/>
      <c r="E22" s="254"/>
      <c r="F22" s="238"/>
      <c r="G22" s="181">
        <f>IF(C22&gt;0,(IF(ISERROR(VLOOKUP(B22,Payscale!R:S,2,0)),0,VLOOKUP(B22,Payscale!R:S,2,0)))*C22,(IF(ISERROR(VLOOKUP(B22,Payscale!R:T,3,0)),0,VLOOKUP(B22,Payscale!R:T,3,0)))*D22)</f>
        <v>0</v>
      </c>
      <c r="H22" s="254"/>
      <c r="I22" s="238"/>
      <c r="J22" s="181">
        <f>IF(C22&gt;0,(IF(ISERROR(VLOOKUP(B22,Payscale!R:S,2,0)),0,VLOOKUP(B22,Payscale!R:S,2,0)))*C22,(IF(ISERROR(VLOOKUP(B22,Payscale!R:T,3,0)),0,VLOOKUP(B22,Payscale!R:T,3,0)))*D22)</f>
        <v>0</v>
      </c>
      <c r="K22" s="255"/>
      <c r="L22" s="238"/>
      <c r="M22" s="181">
        <f>J22*1.03</f>
        <v>0</v>
      </c>
      <c r="N22" s="255"/>
      <c r="O22" s="238"/>
      <c r="P22" s="181">
        <f>M22*1.03</f>
        <v>0</v>
      </c>
      <c r="R22" s="202"/>
      <c r="U22" s="203">
        <f t="shared" si="6"/>
        <v>0</v>
      </c>
      <c r="V22" s="204"/>
      <c r="W22" s="205">
        <f t="shared" si="7"/>
        <v>0</v>
      </c>
    </row>
    <row r="23" spans="1:23" x14ac:dyDescent="0.25">
      <c r="A23" s="171"/>
      <c r="B23" s="3"/>
      <c r="C23" s="236"/>
      <c r="D23" s="242"/>
      <c r="E23" s="254"/>
      <c r="F23" s="238"/>
      <c r="G23" s="181">
        <f>IF(C23&gt;0,(IF(ISERROR(VLOOKUP(B23,Payscale!R:S,2,0)),0,VLOOKUP(B23,Payscale!R:S,2,0)))*C23,(IF(ISERROR(VLOOKUP(B23,Payscale!R:T,3,0)),0,VLOOKUP(B23,Payscale!R:T,3,0)))*D23)</f>
        <v>0</v>
      </c>
      <c r="H23" s="254"/>
      <c r="I23" s="238"/>
      <c r="J23" s="181">
        <f>IF(C23&gt;0,(IF(ISERROR(VLOOKUP(B23,Payscale!R:S,2,0)),0,VLOOKUP(B23,Payscale!R:S,2,0)))*C23,(IF(ISERROR(VLOOKUP(B23,Payscale!R:T,3,0)),0,VLOOKUP(B23,Payscale!R:T,3,0)))*D23)</f>
        <v>0</v>
      </c>
      <c r="K23" s="255"/>
      <c r="L23" s="238"/>
      <c r="M23" s="181">
        <f t="shared" ref="M23:M26" si="8">J23*1.03</f>
        <v>0</v>
      </c>
      <c r="N23" s="255"/>
      <c r="O23" s="238"/>
      <c r="P23" s="181">
        <f t="shared" ref="P23:P26" si="9">M23*1.03</f>
        <v>0</v>
      </c>
      <c r="R23" s="202"/>
      <c r="U23" s="203">
        <f t="shared" si="6"/>
        <v>0</v>
      </c>
      <c r="V23" s="204"/>
      <c r="W23" s="205">
        <f t="shared" si="7"/>
        <v>0</v>
      </c>
    </row>
    <row r="24" spans="1:23" ht="15.75" thickBot="1" x14ac:dyDescent="0.3">
      <c r="A24" s="171"/>
      <c r="B24" s="3"/>
      <c r="C24" s="236"/>
      <c r="D24" s="242"/>
      <c r="E24" s="254"/>
      <c r="F24" s="238"/>
      <c r="G24" s="181">
        <f>IF(C24&gt;0,(IF(ISERROR(VLOOKUP(B24,Payscale!R:S,2,0)),0,VLOOKUP(B24,Payscale!R:S,2,0)))*C24,(IF(ISERROR(VLOOKUP(B24,Payscale!R:T,3,0)),0,VLOOKUP(B24,Payscale!R:T,3,0)))*D24)</f>
        <v>0</v>
      </c>
      <c r="H24" s="254"/>
      <c r="I24" s="238"/>
      <c r="J24" s="181">
        <f>IF(C24&gt;0,(IF(ISERROR(VLOOKUP(B24,Payscale!R:S,2,0)),0,VLOOKUP(B24,Payscale!R:S,2,0)))*C24,(IF(ISERROR(VLOOKUP(B24,Payscale!R:T,3,0)),0,VLOOKUP(B24,Payscale!R:T,3,0)))*D24)</f>
        <v>0</v>
      </c>
      <c r="K24" s="255"/>
      <c r="L24" s="238"/>
      <c r="M24" s="181">
        <f t="shared" si="8"/>
        <v>0</v>
      </c>
      <c r="N24" s="255"/>
      <c r="O24" s="238"/>
      <c r="P24" s="181">
        <f t="shared" si="9"/>
        <v>0</v>
      </c>
      <c r="R24" s="208"/>
      <c r="S24" s="209"/>
      <c r="T24" s="209"/>
      <c r="U24" s="210">
        <f t="shared" si="6"/>
        <v>0</v>
      </c>
      <c r="V24" s="211"/>
      <c r="W24" s="212">
        <f t="shared" si="7"/>
        <v>0</v>
      </c>
    </row>
    <row r="25" spans="1:23" x14ac:dyDescent="0.25">
      <c r="A25" s="171"/>
      <c r="B25" s="3"/>
      <c r="C25" s="236"/>
      <c r="D25" s="242"/>
      <c r="E25" s="255"/>
      <c r="F25" s="238"/>
      <c r="G25" s="181">
        <f>IF(C25&gt;0,(IF(ISERROR(VLOOKUP(B25,Payscale!R:S,2,0)),0,VLOOKUP(B25,Payscale!R:S,2,0)))*C25,(IF(ISERROR(VLOOKUP(B25,Payscale!R:T,3,0)),0,VLOOKUP(B25,Payscale!R:T,3,0)))*D25)</f>
        <v>0</v>
      </c>
      <c r="H25" s="255"/>
      <c r="I25" s="238"/>
      <c r="J25" s="181">
        <f>IF(C25&gt;0,(IF(ISERROR(VLOOKUP(B25,Payscale!R:S,2,0)),0,VLOOKUP(B25,Payscale!R:S,2,0)))*C25,(IF(ISERROR(VLOOKUP(B25,Payscale!R:T,3,0)),0,VLOOKUP(B25,Payscale!R:T,3,0)))*D25)</f>
        <v>0</v>
      </c>
      <c r="K25" s="255"/>
      <c r="L25" s="238"/>
      <c r="M25" s="181">
        <f t="shared" si="8"/>
        <v>0</v>
      </c>
      <c r="N25" s="255"/>
      <c r="O25" s="238"/>
      <c r="P25" s="181">
        <f t="shared" si="9"/>
        <v>0</v>
      </c>
    </row>
    <row r="26" spans="1:23" x14ac:dyDescent="0.25">
      <c r="A26" s="171"/>
      <c r="B26" s="3"/>
      <c r="C26" s="236"/>
      <c r="D26" s="242"/>
      <c r="E26" s="255"/>
      <c r="F26" s="238"/>
      <c r="G26" s="181">
        <f>IF(C26&gt;0,(IF(ISERROR(VLOOKUP(B26,Payscale!R:S,2,0)),0,VLOOKUP(B26,Payscale!R:S,2,0)))*C26,(IF(ISERROR(VLOOKUP(B26,Payscale!R:T,3,0)),0,VLOOKUP(B26,Payscale!R:T,3,0)))*D26)</f>
        <v>0</v>
      </c>
      <c r="H26" s="255"/>
      <c r="I26" s="238"/>
      <c r="J26" s="181">
        <f>IF(C26&gt;0,(IF(ISERROR(VLOOKUP(B26,Payscale!R:S,2,0)),0,VLOOKUP(B26,Payscale!R:S,2,0)))*C26,(IF(ISERROR(VLOOKUP(B26,Payscale!R:T,3,0)),0,VLOOKUP(B26,Payscale!R:T,3,0)))*D26)</f>
        <v>0</v>
      </c>
      <c r="K26" s="255"/>
      <c r="L26" s="238"/>
      <c r="M26" s="181">
        <f t="shared" si="8"/>
        <v>0</v>
      </c>
      <c r="N26" s="255"/>
      <c r="O26" s="238"/>
      <c r="P26" s="181">
        <f t="shared" si="9"/>
        <v>0</v>
      </c>
    </row>
    <row r="27" spans="1:23" x14ac:dyDescent="0.25">
      <c r="A27" s="56" t="s">
        <v>51</v>
      </c>
      <c r="B27" s="2"/>
      <c r="C27" s="237"/>
      <c r="D27" s="243"/>
      <c r="E27" s="256"/>
      <c r="F27" s="239"/>
      <c r="G27" s="182">
        <f>SUM(G22:G26)</f>
        <v>0</v>
      </c>
      <c r="H27" s="256"/>
      <c r="I27" s="239"/>
      <c r="J27" s="182">
        <f>SUM(J22:J26)</f>
        <v>0</v>
      </c>
      <c r="K27" s="256"/>
      <c r="L27" s="239"/>
      <c r="M27" s="182">
        <f>SUM(M22:M26)</f>
        <v>0</v>
      </c>
      <c r="N27" s="256"/>
      <c r="O27" s="239"/>
      <c r="P27" s="182">
        <f>SUM(P22:P26)</f>
        <v>0</v>
      </c>
    </row>
    <row r="28" spans="1:23" x14ac:dyDescent="0.25">
      <c r="A28" s="47" t="s">
        <v>146</v>
      </c>
      <c r="B28" s="2"/>
      <c r="C28" s="237"/>
      <c r="D28" s="243"/>
      <c r="E28" s="256"/>
      <c r="F28" s="239"/>
      <c r="G28" s="182"/>
      <c r="H28" s="256"/>
      <c r="I28" s="239"/>
      <c r="J28" s="182"/>
      <c r="K28" s="256"/>
      <c r="L28" s="239"/>
      <c r="M28" s="182"/>
      <c r="N28" s="256"/>
      <c r="O28" s="239"/>
      <c r="P28" s="182"/>
    </row>
    <row r="29" spans="1:23" x14ac:dyDescent="0.25">
      <c r="A29" s="43" t="s">
        <v>124</v>
      </c>
      <c r="B29" s="3"/>
      <c r="C29" s="236"/>
      <c r="D29" s="242"/>
      <c r="E29" s="255"/>
      <c r="F29" s="238"/>
      <c r="G29" s="181">
        <f>IF(C29&gt;0,(IF(ISERROR(VLOOKUP(B29,Payscale!R:S,2,0)),0,VLOOKUP(B29,Payscale!R:S,2,0)))*C29,(IF(ISERROR(VLOOKUP(B29,Payscale!R:T,3,0)),0,VLOOKUP(B29,Payscale!R:T,3,0)))*D29)</f>
        <v>0</v>
      </c>
      <c r="H29" s="255"/>
      <c r="I29" s="238"/>
      <c r="J29" s="181">
        <f>IF(C29&gt;0,(IF(ISERROR(VLOOKUP(B29,Payscale!R:S,2,0)),0,VLOOKUP(B29,Payscale!R:S,2,0)))*C29,(IF(ISERROR(VLOOKUP(B29,Payscale!R:T,3,0)),0,VLOOKUP(B29,Payscale!R:T,3,0)))*D29)</f>
        <v>0</v>
      </c>
      <c r="K29" s="255"/>
      <c r="L29" s="238"/>
      <c r="M29" s="181">
        <f>J29*1.03</f>
        <v>0</v>
      </c>
      <c r="N29" s="255"/>
      <c r="O29" s="238"/>
      <c r="P29" s="181">
        <f>M29*1.03</f>
        <v>0</v>
      </c>
    </row>
    <row r="30" spans="1:23" x14ac:dyDescent="0.25">
      <c r="A30" s="43"/>
      <c r="B30" s="3"/>
      <c r="C30" s="236"/>
      <c r="D30" s="242"/>
      <c r="E30" s="255"/>
      <c r="F30" s="238"/>
      <c r="G30" s="181">
        <f>IF(C30&gt;0,(IF(ISERROR(VLOOKUP(B30,Payscale!R:S,2,0)),0,VLOOKUP(B30,Payscale!R:S,2,0)))*C30,(IF(ISERROR(VLOOKUP(B30,Payscale!R:T,3,0)),0,VLOOKUP(B30,Payscale!R:T,3,0)))*D30)</f>
        <v>0</v>
      </c>
      <c r="H30" s="255"/>
      <c r="I30" s="238"/>
      <c r="J30" s="181">
        <f>IF(C30&gt;0,(IF(ISERROR(VLOOKUP(B30,Payscale!R:S,2,0)),0,VLOOKUP(B30,Payscale!R:S,2,0)))*C30,(IF(ISERROR(VLOOKUP(B30,Payscale!R:T,3,0)),0,VLOOKUP(B30,Payscale!R:T,3,0)))*D30)</f>
        <v>0</v>
      </c>
      <c r="K30" s="255"/>
      <c r="L30" s="238"/>
      <c r="M30" s="181">
        <f t="shared" ref="M30:M33" si="10">J30*1.03</f>
        <v>0</v>
      </c>
      <c r="N30" s="255"/>
      <c r="O30" s="238"/>
      <c r="P30" s="181">
        <f t="shared" ref="P30:P33" si="11">M30*1.03</f>
        <v>0</v>
      </c>
    </row>
    <row r="31" spans="1:23" x14ac:dyDescent="0.25">
      <c r="A31" s="43"/>
      <c r="B31" s="3"/>
      <c r="C31" s="236"/>
      <c r="D31" s="242"/>
      <c r="E31" s="255"/>
      <c r="F31" s="238"/>
      <c r="G31" s="181">
        <f>IF(C31&gt;0,(IF(ISERROR(VLOOKUP(B31,Payscale!R:S,2,0)),0,VLOOKUP(B31,Payscale!R:S,2,0)))*C31,(IF(ISERROR(VLOOKUP(B31,Payscale!R:T,3,0)),0,VLOOKUP(B31,Payscale!R:T,3,0)))*D31)</f>
        <v>0</v>
      </c>
      <c r="H31" s="255"/>
      <c r="I31" s="238"/>
      <c r="J31" s="181">
        <f>IF(C31&gt;0,(IF(ISERROR(VLOOKUP(B31,Payscale!R:S,2,0)),0,VLOOKUP(B31,Payscale!R:S,2,0)))*C31,(IF(ISERROR(VLOOKUP(B31,Payscale!R:T,3,0)),0,VLOOKUP(B31,Payscale!R:T,3,0)))*D31)</f>
        <v>0</v>
      </c>
      <c r="K31" s="255"/>
      <c r="L31" s="238"/>
      <c r="M31" s="181">
        <f t="shared" si="10"/>
        <v>0</v>
      </c>
      <c r="N31" s="255"/>
      <c r="O31" s="238"/>
      <c r="P31" s="181">
        <f t="shared" si="11"/>
        <v>0</v>
      </c>
    </row>
    <row r="32" spans="1:23" x14ac:dyDescent="0.25">
      <c r="A32" s="46"/>
      <c r="B32" s="3"/>
      <c r="C32" s="238"/>
      <c r="D32" s="244"/>
      <c r="E32" s="255"/>
      <c r="F32" s="238"/>
      <c r="G32" s="181">
        <f>IF(C32&gt;0,(IF(ISERROR(VLOOKUP(B32,Payscale!R:S,2,0)),0,VLOOKUP(B32,Payscale!R:S,2,0)))*C32,(IF(ISERROR(VLOOKUP(B32,Payscale!R:T,3,0)),0,VLOOKUP(B32,Payscale!R:T,3,0)))*D32)</f>
        <v>0</v>
      </c>
      <c r="H32" s="255"/>
      <c r="I32" s="238"/>
      <c r="J32" s="181">
        <f>IF(C32&gt;0,(IF(ISERROR(VLOOKUP(B32,Payscale!R:S,2,0)),0,VLOOKUP(B32,Payscale!R:S,2,0)))*C32,(IF(ISERROR(VLOOKUP(B32,Payscale!R:T,3,0)),0,VLOOKUP(B32,Payscale!R:T,3,0)))*D32)</f>
        <v>0</v>
      </c>
      <c r="K32" s="255"/>
      <c r="L32" s="238"/>
      <c r="M32" s="181">
        <f t="shared" si="10"/>
        <v>0</v>
      </c>
      <c r="N32" s="255"/>
      <c r="O32" s="238"/>
      <c r="P32" s="181">
        <f t="shared" si="11"/>
        <v>0</v>
      </c>
    </row>
    <row r="33" spans="1:16" x14ac:dyDescent="0.25">
      <c r="A33" s="46"/>
      <c r="B33" s="3"/>
      <c r="C33" s="238"/>
      <c r="D33" s="244"/>
      <c r="E33" s="255"/>
      <c r="F33" s="238"/>
      <c r="G33" s="181">
        <f>IF(C33&gt;0,(IF(ISERROR(VLOOKUP(B33,Payscale!R:S,2,0)),0,VLOOKUP(B33,Payscale!R:S,2,0)))*C33,(IF(ISERROR(VLOOKUP(B33,Payscale!R:T,3,0)),0,VLOOKUP(B33,Payscale!R:T,3,0)))*D33)</f>
        <v>0</v>
      </c>
      <c r="H33" s="255"/>
      <c r="I33" s="238"/>
      <c r="J33" s="181">
        <f>IF(C33&gt;0,(IF(ISERROR(VLOOKUP(B33,Payscale!R:S,2,0)),0,VLOOKUP(B33,Payscale!R:S,2,0)))*C33,(IF(ISERROR(VLOOKUP(B33,Payscale!R:T,3,0)),0,VLOOKUP(B33,Payscale!R:T,3,0)))*D33)</f>
        <v>0</v>
      </c>
      <c r="K33" s="255"/>
      <c r="L33" s="238"/>
      <c r="M33" s="181">
        <f t="shared" si="10"/>
        <v>0</v>
      </c>
      <c r="N33" s="255"/>
      <c r="O33" s="238"/>
      <c r="P33" s="181">
        <f t="shared" si="11"/>
        <v>0</v>
      </c>
    </row>
    <row r="34" spans="1:16" x14ac:dyDescent="0.25">
      <c r="A34" s="56" t="s">
        <v>52</v>
      </c>
      <c r="B34" s="2"/>
      <c r="C34" s="237"/>
      <c r="D34" s="243"/>
      <c r="E34" s="256"/>
      <c r="F34" s="239"/>
      <c r="G34" s="182">
        <f>SUM(G29:G33)</f>
        <v>0</v>
      </c>
      <c r="H34" s="256"/>
      <c r="I34" s="239"/>
      <c r="J34" s="182">
        <f>SUM(J29:J33)</f>
        <v>0</v>
      </c>
      <c r="K34" s="256"/>
      <c r="L34" s="239"/>
      <c r="M34" s="182">
        <f>SUM(M29:M33)</f>
        <v>0</v>
      </c>
      <c r="N34" s="256"/>
      <c r="O34" s="239"/>
      <c r="P34" s="182">
        <f>SUM(P29:P33)</f>
        <v>0</v>
      </c>
    </row>
    <row r="35" spans="1:16" x14ac:dyDescent="0.25">
      <c r="A35" s="47" t="s">
        <v>147</v>
      </c>
      <c r="B35" s="5"/>
      <c r="C35" s="239"/>
      <c r="D35" s="245"/>
      <c r="E35" s="256"/>
      <c r="F35" s="239"/>
      <c r="G35" s="182"/>
      <c r="H35" s="256"/>
      <c r="I35" s="239"/>
      <c r="J35" s="182"/>
      <c r="K35" s="256"/>
      <c r="L35" s="239"/>
      <c r="M35" s="182"/>
      <c r="N35" s="256"/>
      <c r="O35" s="239"/>
      <c r="P35" s="182"/>
    </row>
    <row r="36" spans="1:16" x14ac:dyDescent="0.25">
      <c r="A36" s="55" t="s">
        <v>125</v>
      </c>
      <c r="B36" s="3"/>
      <c r="C36" s="236"/>
      <c r="D36" s="242"/>
      <c r="E36" s="255"/>
      <c r="F36" s="238"/>
      <c r="G36" s="181">
        <f>IF(C36&gt;0,(IF(ISERROR(VLOOKUP(B36,Payscale!R:S,2,0)),0,VLOOKUP(B36,Payscale!R:S,2,0)))*C36,(IF(ISERROR(VLOOKUP(B36,Payscale!R:T,3,0)),0,VLOOKUP(B36,Payscale!R:T,3,0)))*D36)</f>
        <v>0</v>
      </c>
      <c r="H36" s="255"/>
      <c r="I36" s="238"/>
      <c r="J36" s="181">
        <f>IF(C36&gt;0,(IF(ISERROR(VLOOKUP(B36,Payscale!R:S,2,0)),0,VLOOKUP(B36,Payscale!R:S,2,0)))*C36,(IF(ISERROR(VLOOKUP(B36,Payscale!R:T,3,0)),0,VLOOKUP(B36,Payscale!R:T,3,0)))*D36)</f>
        <v>0</v>
      </c>
      <c r="K36" s="255"/>
      <c r="L36" s="238"/>
      <c r="M36" s="181">
        <f>J36*1.03</f>
        <v>0</v>
      </c>
      <c r="N36" s="255"/>
      <c r="O36" s="238"/>
      <c r="P36" s="181">
        <f>M36*1.03</f>
        <v>0</v>
      </c>
    </row>
    <row r="37" spans="1:16" x14ac:dyDescent="0.25">
      <c r="A37" s="223"/>
      <c r="B37" s="3"/>
      <c r="C37" s="236"/>
      <c r="D37" s="242"/>
      <c r="E37" s="255"/>
      <c r="F37" s="238"/>
      <c r="G37" s="181">
        <f>IF(C37&gt;0,(IF(ISERROR(VLOOKUP(B37,Payscale!R:S,2,0)),0,VLOOKUP(B37,Payscale!R:S,2,0)))*C37,(IF(ISERROR(VLOOKUP(B37,Payscale!R:T,3,0)),0,VLOOKUP(B37,Payscale!R:T,3,0)))*D37)</f>
        <v>0</v>
      </c>
      <c r="H37" s="255"/>
      <c r="I37" s="238"/>
      <c r="J37" s="181">
        <f>IF(C37&gt;0,(IF(ISERROR(VLOOKUP(B37,Payscale!R:S,2,0)),0,VLOOKUP(B37,Payscale!R:S,2,0)))*C37,(IF(ISERROR(VLOOKUP(B37,Payscale!R:T,3,0)),0,VLOOKUP(B37,Payscale!R:T,3,0)))*D37)</f>
        <v>0</v>
      </c>
      <c r="K37" s="255"/>
      <c r="L37" s="238"/>
      <c r="M37" s="181">
        <f t="shared" ref="M37:M38" si="12">J37*1.03</f>
        <v>0</v>
      </c>
      <c r="N37" s="255"/>
      <c r="O37" s="238"/>
      <c r="P37" s="181">
        <f t="shared" ref="P37:P38" si="13">M37*1.03</f>
        <v>0</v>
      </c>
    </row>
    <row r="38" spans="1:16" x14ac:dyDescent="0.25">
      <c r="A38" s="223"/>
      <c r="B38" s="3"/>
      <c r="C38" s="236"/>
      <c r="D38" s="242"/>
      <c r="E38" s="255"/>
      <c r="F38" s="238"/>
      <c r="G38" s="181">
        <f>IF(C38&gt;0,(IF(ISERROR(VLOOKUP(B38,Payscale!R:S,2,0)),0,VLOOKUP(B38,Payscale!R:S,2,0)))*C38,(IF(ISERROR(VLOOKUP(B38,Payscale!R:T,3,0)),0,VLOOKUP(B38,Payscale!R:T,3,0)))*D38)</f>
        <v>0</v>
      </c>
      <c r="H38" s="255"/>
      <c r="I38" s="238"/>
      <c r="J38" s="181">
        <f>IF(C38&gt;0,(IF(ISERROR(VLOOKUP(B38,Payscale!R:S,2,0)),0,VLOOKUP(B38,Payscale!R:S,2,0)))*C38,(IF(ISERROR(VLOOKUP(B38,Payscale!R:T,3,0)),0,VLOOKUP(B38,Payscale!R:T,3,0)))*D38)</f>
        <v>0</v>
      </c>
      <c r="K38" s="255"/>
      <c r="L38" s="238"/>
      <c r="M38" s="181">
        <f t="shared" si="12"/>
        <v>0</v>
      </c>
      <c r="N38" s="255"/>
      <c r="O38" s="238"/>
      <c r="P38" s="181">
        <f t="shared" si="13"/>
        <v>0</v>
      </c>
    </row>
    <row r="39" spans="1:16" x14ac:dyDescent="0.25">
      <c r="A39" s="7"/>
      <c r="B39" s="3"/>
      <c r="C39" s="236"/>
      <c r="D39" s="242"/>
      <c r="E39" s="255"/>
      <c r="F39" s="238"/>
      <c r="G39" s="181">
        <f>IF(C39&gt;0,(IF(ISERROR(VLOOKUP(B39,Payscale!R:S,2,0)),0,VLOOKUP(B39,Payscale!R:S,2,0)))*C39,(IF(ISERROR(VLOOKUP(B39,Payscale!R:T,3,0)),0,VLOOKUP(B39,Payscale!R:T,3,0)))*D39)</f>
        <v>0</v>
      </c>
      <c r="H39" s="255"/>
      <c r="I39" s="238"/>
      <c r="J39" s="181">
        <f>IF(C39&gt;0,(IF(ISERROR(VLOOKUP(B39,Payscale!R:S,2,0)),0,VLOOKUP(B39,Payscale!R:S,2,0)))*C39,(IF(ISERROR(VLOOKUP(B39,Payscale!R:T,3,0)),0,VLOOKUP(B39,Payscale!R:T,3,0)))*D39)</f>
        <v>0</v>
      </c>
      <c r="K39" s="255"/>
      <c r="L39" s="238"/>
      <c r="M39" s="181">
        <f>J39*1.03</f>
        <v>0</v>
      </c>
      <c r="N39" s="255"/>
      <c r="O39" s="238"/>
      <c r="P39" s="181">
        <f>M39*1.03</f>
        <v>0</v>
      </c>
    </row>
    <row r="40" spans="1:16" x14ac:dyDescent="0.25">
      <c r="A40" s="56" t="s">
        <v>57</v>
      </c>
      <c r="B40" s="2"/>
      <c r="C40" s="237"/>
      <c r="D40" s="243"/>
      <c r="E40" s="256"/>
      <c r="F40" s="239"/>
      <c r="G40" s="182">
        <f>SUM(G36:G39)</f>
        <v>0</v>
      </c>
      <c r="H40" s="256"/>
      <c r="I40" s="239"/>
      <c r="J40" s="182">
        <f>SUM(J36:J39)</f>
        <v>0</v>
      </c>
      <c r="K40" s="256"/>
      <c r="L40" s="239"/>
      <c r="M40" s="182">
        <f>SUM(M36:M39)</f>
        <v>0</v>
      </c>
      <c r="N40" s="256"/>
      <c r="O40" s="239"/>
      <c r="P40" s="182">
        <f>SUM(P36:P39)</f>
        <v>0</v>
      </c>
    </row>
    <row r="41" spans="1:16" x14ac:dyDescent="0.25">
      <c r="A41" s="47" t="s">
        <v>148</v>
      </c>
      <c r="B41" s="5"/>
      <c r="C41" s="239"/>
      <c r="D41" s="245"/>
      <c r="E41" s="256"/>
      <c r="F41" s="239"/>
      <c r="G41" s="182"/>
      <c r="H41" s="256"/>
      <c r="I41" s="239"/>
      <c r="J41" s="182"/>
      <c r="K41" s="256"/>
      <c r="L41" s="239"/>
      <c r="M41" s="182"/>
      <c r="N41" s="256"/>
      <c r="O41" s="239"/>
      <c r="P41" s="182"/>
    </row>
    <row r="42" spans="1:16" x14ac:dyDescent="0.25">
      <c r="A42" s="43" t="s">
        <v>124</v>
      </c>
      <c r="B42" s="3"/>
      <c r="C42" s="236"/>
      <c r="D42" s="242"/>
      <c r="E42" s="255"/>
      <c r="F42" s="238"/>
      <c r="G42" s="181">
        <f>IF(C42&gt;0,(IF(ISERROR(VLOOKUP(B42,Payscale!R:S,2,0)),0,VLOOKUP(B42,Payscale!R:S,2,0)))*C42,(IF(ISERROR(VLOOKUP(B42,Payscale!R:T,3,0)),0,VLOOKUP(B42,Payscale!R:T,3,0)))*D42)</f>
        <v>0</v>
      </c>
      <c r="H42" s="255"/>
      <c r="I42" s="238"/>
      <c r="J42" s="181">
        <f>IF(C42&gt;0,(IF(ISERROR(VLOOKUP(B42,Payscale!R:S,2,0)),0,VLOOKUP(B42,Payscale!R:S,2,0)))*C42,(IF(ISERROR(VLOOKUP(B42,Payscale!R:T,3,0)),0,VLOOKUP(B42,Payscale!R:T,3,0)))*D42)</f>
        <v>0</v>
      </c>
      <c r="K42" s="255"/>
      <c r="L42" s="238"/>
      <c r="M42" s="181">
        <f>J42*1.03</f>
        <v>0</v>
      </c>
      <c r="N42" s="255"/>
      <c r="O42" s="238"/>
      <c r="P42" s="181">
        <f>M42*1.03</f>
        <v>0</v>
      </c>
    </row>
    <row r="43" spans="1:16" x14ac:dyDescent="0.25">
      <c r="A43" s="43"/>
      <c r="B43" s="3"/>
      <c r="C43" s="236"/>
      <c r="D43" s="242"/>
      <c r="E43" s="255"/>
      <c r="F43" s="238"/>
      <c r="G43" s="181">
        <f>IF(C43&gt;0,(IF(ISERROR(VLOOKUP(B43,Payscale!R:S,2,0)),0,VLOOKUP(B43,Payscale!R:S,2,0)))*C43,(IF(ISERROR(VLOOKUP(B43,Payscale!R:T,3,0)),0,VLOOKUP(B43,Payscale!R:T,3,0)))*D43)</f>
        <v>0</v>
      </c>
      <c r="H43" s="255"/>
      <c r="I43" s="238"/>
      <c r="J43" s="181">
        <f>IF(C43&gt;0,(IF(ISERROR(VLOOKUP(B43,Payscale!R:S,2,0)),0,VLOOKUP(B43,Payscale!R:S,2,0)))*C43,(IF(ISERROR(VLOOKUP(B43,Payscale!R:T,3,0)),0,VLOOKUP(B43,Payscale!R:T,3,0)))*D43)</f>
        <v>0</v>
      </c>
      <c r="K43" s="255"/>
      <c r="L43" s="238"/>
      <c r="M43" s="181">
        <f t="shared" ref="M43:M44" si="14">J43*1.03</f>
        <v>0</v>
      </c>
      <c r="N43" s="255"/>
      <c r="O43" s="238"/>
      <c r="P43" s="181">
        <f t="shared" ref="P43:P44" si="15">M43*1.03</f>
        <v>0</v>
      </c>
    </row>
    <row r="44" spans="1:16" x14ac:dyDescent="0.25">
      <c r="A44" s="43"/>
      <c r="B44" s="3"/>
      <c r="C44" s="236"/>
      <c r="D44" s="242"/>
      <c r="E44" s="255"/>
      <c r="F44" s="238"/>
      <c r="G44" s="181">
        <f>IF(C44&gt;0,(IF(ISERROR(VLOOKUP(B44,Payscale!R:S,2,0)),0,VLOOKUP(B44,Payscale!R:S,2,0)))*C44,(IF(ISERROR(VLOOKUP(B44,Payscale!R:T,3,0)),0,VLOOKUP(B44,Payscale!R:T,3,0)))*D44)</f>
        <v>0</v>
      </c>
      <c r="H44" s="255"/>
      <c r="I44" s="238"/>
      <c r="J44" s="181">
        <f>IF(C44&gt;0,(IF(ISERROR(VLOOKUP(B44,Payscale!R:S,2,0)),0,VLOOKUP(B44,Payscale!R:S,2,0)))*C44,(IF(ISERROR(VLOOKUP(B44,Payscale!R:T,3,0)),0,VLOOKUP(B44,Payscale!R:T,3,0)))*D44)</f>
        <v>0</v>
      </c>
      <c r="K44" s="255"/>
      <c r="L44" s="238"/>
      <c r="M44" s="181">
        <f t="shared" si="14"/>
        <v>0</v>
      </c>
      <c r="N44" s="255"/>
      <c r="O44" s="238"/>
      <c r="P44" s="181">
        <f t="shared" si="15"/>
        <v>0</v>
      </c>
    </row>
    <row r="45" spans="1:16" x14ac:dyDescent="0.25">
      <c r="A45" s="43"/>
      <c r="B45" s="3"/>
      <c r="C45" s="238"/>
      <c r="D45" s="244"/>
      <c r="E45" s="255"/>
      <c r="F45" s="238"/>
      <c r="G45" s="181">
        <f>IF(C45&gt;0,(IF(ISERROR(VLOOKUP(B45,Payscale!R:S,2,0)),0,VLOOKUP(B45,Payscale!R:S,2,0)))*C45,(IF(ISERROR(VLOOKUP(B45,Payscale!R:T,3,0)),0,VLOOKUP(B45,Payscale!R:T,3,0)))*D45)</f>
        <v>0</v>
      </c>
      <c r="H45" s="255"/>
      <c r="I45" s="238"/>
      <c r="J45" s="181">
        <f>IF(C45&gt;0,(IF(ISERROR(VLOOKUP(B45,Payscale!R:S,2,0)),0,VLOOKUP(B45,Payscale!R:S,2,0)))*C45,(IF(ISERROR(VLOOKUP(B45,Payscale!R:T,3,0)),0,VLOOKUP(B45,Payscale!R:T,3,0)))*D45)</f>
        <v>0</v>
      </c>
      <c r="K45" s="255"/>
      <c r="L45" s="238"/>
      <c r="M45" s="181">
        <f>J45*1.03</f>
        <v>0</v>
      </c>
      <c r="N45" s="255"/>
      <c r="O45" s="238"/>
      <c r="P45" s="181">
        <f>M45*1.03</f>
        <v>0</v>
      </c>
    </row>
    <row r="46" spans="1:16" x14ac:dyDescent="0.25">
      <c r="A46" s="56" t="s">
        <v>53</v>
      </c>
      <c r="B46" s="2"/>
      <c r="C46" s="2"/>
      <c r="D46" s="243"/>
      <c r="E46" s="256"/>
      <c r="F46" s="239"/>
      <c r="G46" s="182">
        <f>SUM(G42:G45)</f>
        <v>0</v>
      </c>
      <c r="H46" s="256"/>
      <c r="I46" s="239"/>
      <c r="J46" s="182">
        <f>SUM(J42:J45)</f>
        <v>0</v>
      </c>
      <c r="K46" s="256"/>
      <c r="L46" s="239"/>
      <c r="M46" s="182">
        <f>SUM(M42:M45)</f>
        <v>0</v>
      </c>
      <c r="N46" s="256"/>
      <c r="O46" s="239"/>
      <c r="P46" s="182">
        <f>SUM(P42:P45)</f>
        <v>0</v>
      </c>
    </row>
    <row r="47" spans="1:16" x14ac:dyDescent="0.25">
      <c r="A47" s="89" t="s">
        <v>97</v>
      </c>
      <c r="B47" s="86"/>
      <c r="C47" s="86"/>
      <c r="D47" s="246"/>
      <c r="E47" s="85"/>
      <c r="F47" s="86"/>
      <c r="G47" s="87"/>
      <c r="H47" s="85"/>
      <c r="I47" s="86"/>
      <c r="J47" s="87"/>
      <c r="K47" s="85"/>
      <c r="L47" s="86"/>
      <c r="M47" s="87"/>
      <c r="N47" s="85"/>
      <c r="O47" s="86"/>
      <c r="P47" s="87"/>
    </row>
    <row r="48" spans="1:16" x14ac:dyDescent="0.25">
      <c r="A48" s="43" t="s">
        <v>72</v>
      </c>
      <c r="B48" s="1"/>
      <c r="C48" s="1"/>
      <c r="D48" s="247"/>
      <c r="E48" s="43"/>
      <c r="F48" s="1"/>
      <c r="G48" s="66"/>
      <c r="H48" s="43"/>
      <c r="I48" s="1"/>
      <c r="J48" s="66"/>
      <c r="K48" s="43"/>
      <c r="L48" s="1"/>
      <c r="M48" s="70"/>
      <c r="N48" s="43"/>
      <c r="O48" s="1"/>
      <c r="P48" s="70"/>
    </row>
    <row r="49" spans="1:16" x14ac:dyDescent="0.25">
      <c r="A49" s="339" t="s">
        <v>160</v>
      </c>
      <c r="B49" s="1"/>
      <c r="C49" s="1"/>
      <c r="D49" s="247"/>
      <c r="E49" s="43"/>
      <c r="F49" s="1"/>
      <c r="G49" s="66"/>
      <c r="H49" s="43"/>
      <c r="I49" s="1"/>
      <c r="J49" s="66"/>
      <c r="K49" s="43"/>
      <c r="L49" s="1"/>
      <c r="M49" s="66"/>
      <c r="N49" s="43"/>
      <c r="O49" s="1"/>
      <c r="P49" s="66"/>
    </row>
    <row r="50" spans="1:16" x14ac:dyDescent="0.25">
      <c r="A50" s="43" t="s">
        <v>114</v>
      </c>
      <c r="B50" s="1"/>
      <c r="C50" s="1"/>
      <c r="D50" s="247"/>
      <c r="E50" s="43"/>
      <c r="F50" s="1"/>
      <c r="G50" s="66"/>
      <c r="H50" s="43"/>
      <c r="I50" s="1"/>
      <c r="J50" s="66"/>
      <c r="K50" s="43"/>
      <c r="L50" s="1"/>
      <c r="M50" s="70"/>
      <c r="N50" s="43"/>
      <c r="O50" s="1"/>
      <c r="P50" s="70"/>
    </row>
    <row r="51" spans="1:16" x14ac:dyDescent="0.25">
      <c r="A51" s="43" t="s">
        <v>73</v>
      </c>
      <c r="B51" s="1"/>
      <c r="C51" s="1"/>
      <c r="D51" s="244"/>
      <c r="E51" s="43"/>
      <c r="F51" s="1"/>
      <c r="G51" s="66"/>
      <c r="H51" s="43"/>
      <c r="I51" s="1"/>
      <c r="J51" s="66"/>
      <c r="K51" s="43"/>
      <c r="L51" s="1"/>
      <c r="M51" s="70"/>
      <c r="N51" s="43"/>
      <c r="O51" s="1"/>
      <c r="P51" s="70"/>
    </row>
    <row r="52" spans="1:16" x14ac:dyDescent="0.25">
      <c r="A52" s="43" t="s">
        <v>74</v>
      </c>
      <c r="B52" s="1"/>
      <c r="C52" s="1"/>
      <c r="D52" s="244"/>
      <c r="E52" s="43"/>
      <c r="F52" s="1"/>
      <c r="G52" s="66"/>
      <c r="H52" s="43"/>
      <c r="I52" s="1"/>
      <c r="J52" s="66"/>
      <c r="K52" s="43"/>
      <c r="L52" s="1"/>
      <c r="M52" s="70"/>
      <c r="N52" s="43"/>
      <c r="O52" s="1"/>
      <c r="P52" s="70"/>
    </row>
    <row r="53" spans="1:16" x14ac:dyDescent="0.25">
      <c r="A53" s="43" t="s">
        <v>75</v>
      </c>
      <c r="B53" s="1"/>
      <c r="C53" s="180"/>
      <c r="D53" s="244"/>
      <c r="E53" s="43"/>
      <c r="F53" s="1"/>
      <c r="G53" s="66"/>
      <c r="H53" s="43"/>
      <c r="I53" s="1"/>
      <c r="J53" s="66"/>
      <c r="K53" s="43"/>
      <c r="L53" s="1"/>
      <c r="M53" s="70"/>
      <c r="N53" s="43"/>
      <c r="O53" s="1"/>
      <c r="P53" s="70"/>
    </row>
    <row r="54" spans="1:16" x14ac:dyDescent="0.25">
      <c r="A54" s="43" t="s">
        <v>113</v>
      </c>
      <c r="B54" s="1"/>
      <c r="C54" s="1"/>
      <c r="D54" s="244"/>
      <c r="E54" s="43"/>
      <c r="F54" s="1"/>
      <c r="G54" s="66"/>
      <c r="H54" s="43"/>
      <c r="I54" s="1"/>
      <c r="J54" s="66"/>
      <c r="K54" s="43"/>
      <c r="L54" s="1"/>
      <c r="M54" s="70"/>
      <c r="N54" s="43"/>
      <c r="O54" s="1"/>
      <c r="P54" s="70"/>
    </row>
    <row r="55" spans="1:16" x14ac:dyDescent="0.25">
      <c r="A55" s="43" t="s">
        <v>111</v>
      </c>
      <c r="B55" s="1"/>
      <c r="C55" s="1"/>
      <c r="D55" s="244"/>
      <c r="E55" s="43"/>
      <c r="F55" s="1"/>
      <c r="G55" s="66"/>
      <c r="H55" s="43"/>
      <c r="I55" s="1"/>
      <c r="J55" s="66"/>
      <c r="K55" s="43"/>
      <c r="L55" s="1"/>
      <c r="M55" s="70"/>
      <c r="N55" s="43"/>
      <c r="O55" s="1"/>
      <c r="P55" s="70"/>
    </row>
    <row r="56" spans="1:16" x14ac:dyDescent="0.25">
      <c r="A56" s="43" t="s">
        <v>76</v>
      </c>
      <c r="B56" s="1"/>
      <c r="C56" s="1"/>
      <c r="D56" s="244"/>
      <c r="E56" s="43"/>
      <c r="F56" s="1"/>
      <c r="G56" s="66"/>
      <c r="H56" s="43"/>
      <c r="I56" s="1"/>
      <c r="J56" s="66"/>
      <c r="K56" s="43"/>
      <c r="L56" s="1"/>
      <c r="M56" s="70"/>
      <c r="N56" s="43"/>
      <c r="O56" s="1"/>
      <c r="P56" s="70"/>
    </row>
    <row r="57" spans="1:16" x14ac:dyDescent="0.25">
      <c r="A57" s="43" t="s">
        <v>77</v>
      </c>
      <c r="B57" s="1"/>
      <c r="C57" s="1"/>
      <c r="D57" s="244"/>
      <c r="E57" s="43"/>
      <c r="F57" s="1"/>
      <c r="G57" s="66"/>
      <c r="H57" s="43"/>
      <c r="I57" s="1"/>
      <c r="J57" s="66"/>
      <c r="K57" s="43"/>
      <c r="L57" s="1"/>
      <c r="M57" s="66"/>
      <c r="N57" s="43"/>
      <c r="O57" s="1"/>
      <c r="P57" s="66"/>
    </row>
    <row r="58" spans="1:16" x14ac:dyDescent="0.25">
      <c r="A58" s="43"/>
      <c r="B58" s="1"/>
      <c r="C58" s="1"/>
      <c r="D58" s="244"/>
      <c r="E58" s="43"/>
      <c r="F58" s="1"/>
      <c r="G58" s="66"/>
      <c r="H58" s="43"/>
      <c r="I58" s="1"/>
      <c r="J58" s="66"/>
      <c r="K58" s="43"/>
      <c r="L58" s="1"/>
      <c r="M58" s="70"/>
      <c r="N58" s="43"/>
      <c r="O58" s="1"/>
      <c r="P58" s="70"/>
    </row>
    <row r="59" spans="1:16" x14ac:dyDescent="0.25">
      <c r="A59" s="43"/>
      <c r="B59" s="1"/>
      <c r="C59" s="1"/>
      <c r="D59" s="244"/>
      <c r="E59" s="43"/>
      <c r="F59" s="1"/>
      <c r="G59" s="66"/>
      <c r="H59" s="43"/>
      <c r="I59" s="1"/>
      <c r="J59" s="66"/>
      <c r="K59" s="43"/>
      <c r="L59" s="1"/>
      <c r="M59" s="70"/>
      <c r="N59" s="43"/>
      <c r="O59" s="1"/>
      <c r="P59" s="70"/>
    </row>
    <row r="60" spans="1:16" x14ac:dyDescent="0.25">
      <c r="A60" s="88" t="s">
        <v>54</v>
      </c>
      <c r="B60" s="86"/>
      <c r="C60" s="86"/>
      <c r="D60" s="246"/>
      <c r="E60" s="85"/>
      <c r="F60" s="86"/>
      <c r="G60" s="87">
        <f>SUM(G48:G59)</f>
        <v>0</v>
      </c>
      <c r="H60" s="85"/>
      <c r="I60" s="86"/>
      <c r="J60" s="87">
        <f>SUM(J48:J59)</f>
        <v>0</v>
      </c>
      <c r="K60" s="85"/>
      <c r="L60" s="86"/>
      <c r="M60" s="87">
        <f>SUM(M48:M59)</f>
        <v>0</v>
      </c>
      <c r="N60" s="85"/>
      <c r="O60" s="86"/>
      <c r="P60" s="87">
        <f>SUM(P48:P59)</f>
        <v>0</v>
      </c>
    </row>
    <row r="61" spans="1:16" x14ac:dyDescent="0.25">
      <c r="A61" s="89" t="s">
        <v>98</v>
      </c>
      <c r="B61" s="90"/>
      <c r="C61" s="240"/>
      <c r="D61" s="248"/>
      <c r="E61" s="85"/>
      <c r="F61" s="86"/>
      <c r="G61" s="87"/>
      <c r="H61" s="85"/>
      <c r="I61" s="86"/>
      <c r="J61" s="87"/>
      <c r="K61" s="85"/>
      <c r="L61" s="86"/>
      <c r="M61" s="87"/>
      <c r="N61" s="85"/>
      <c r="O61" s="86"/>
      <c r="P61" s="87"/>
    </row>
    <row r="62" spans="1:16" x14ac:dyDescent="0.25">
      <c r="A62" s="43" t="s">
        <v>99</v>
      </c>
      <c r="B62" s="170" t="s">
        <v>110</v>
      </c>
      <c r="C62" s="1"/>
      <c r="D62" s="244"/>
      <c r="E62" s="43"/>
      <c r="F62" s="1"/>
      <c r="G62" s="70">
        <f>(G60+G46+G40+G34+G27)*0.3</f>
        <v>0</v>
      </c>
      <c r="H62" s="43"/>
      <c r="I62" s="1"/>
      <c r="J62" s="70">
        <f>(J60+J46+J40+J34+J27)*0.3</f>
        <v>0</v>
      </c>
      <c r="K62" s="43"/>
      <c r="L62" s="1"/>
      <c r="M62" s="70">
        <f>(M60+M46+M40+M34+M27)*0.3</f>
        <v>0</v>
      </c>
      <c r="N62" s="43"/>
      <c r="O62" s="1"/>
      <c r="P62" s="70">
        <f>(P60+P46+P40+P34+P27)*0.3</f>
        <v>0</v>
      </c>
    </row>
    <row r="63" spans="1:16" x14ac:dyDescent="0.25">
      <c r="A63" s="43"/>
      <c r="B63" s="1"/>
      <c r="C63" s="1"/>
      <c r="D63" s="244"/>
      <c r="E63" s="43"/>
      <c r="F63" s="1"/>
      <c r="H63" s="43"/>
      <c r="I63" s="1"/>
      <c r="J63" s="70"/>
      <c r="K63" s="43"/>
      <c r="L63" s="1"/>
      <c r="M63" s="70"/>
      <c r="N63" s="43"/>
      <c r="O63" s="1"/>
      <c r="P63" s="70"/>
    </row>
    <row r="64" spans="1:16" x14ac:dyDescent="0.25">
      <c r="A64" s="88" t="s">
        <v>55</v>
      </c>
      <c r="B64" s="86"/>
      <c r="C64" s="86"/>
      <c r="D64" s="246"/>
      <c r="E64" s="85"/>
      <c r="F64" s="86"/>
      <c r="G64" s="87">
        <f ca="1">SUM(G62:G64)</f>
        <v>0</v>
      </c>
      <c r="H64" s="85"/>
      <c r="I64" s="86"/>
      <c r="J64" s="87">
        <f>SUM(J62:J63)</f>
        <v>0</v>
      </c>
      <c r="K64" s="85"/>
      <c r="L64" s="86"/>
      <c r="M64" s="87">
        <f>SUM(M62:M63)</f>
        <v>0</v>
      </c>
      <c r="N64" s="85"/>
      <c r="O64" s="86"/>
      <c r="P64" s="87">
        <f>SUM(P62:P63)</f>
        <v>0</v>
      </c>
    </row>
    <row r="65" spans="1:16" x14ac:dyDescent="0.25">
      <c r="A65" s="89" t="s">
        <v>153</v>
      </c>
      <c r="B65" s="86"/>
      <c r="C65" s="86"/>
      <c r="D65" s="246"/>
      <c r="E65" s="85"/>
      <c r="F65" s="86"/>
      <c r="G65" s="87"/>
      <c r="H65" s="85"/>
      <c r="I65" s="86"/>
      <c r="J65" s="87"/>
      <c r="K65" s="85"/>
      <c r="L65" s="86"/>
      <c r="M65" s="87"/>
      <c r="N65" s="85"/>
      <c r="O65" s="86"/>
      <c r="P65" s="87"/>
    </row>
    <row r="66" spans="1:16" x14ac:dyDescent="0.25">
      <c r="A66" s="43" t="s">
        <v>151</v>
      </c>
      <c r="B66" s="1"/>
      <c r="C66" s="1"/>
      <c r="D66" s="244"/>
      <c r="E66" s="43"/>
      <c r="F66" s="1"/>
      <c r="G66" s="70"/>
      <c r="H66" s="43"/>
      <c r="I66" s="1"/>
      <c r="J66" s="70"/>
      <c r="K66" s="43"/>
      <c r="L66" s="1"/>
      <c r="M66" s="70"/>
      <c r="N66" s="43"/>
      <c r="O66" s="1"/>
      <c r="P66" s="70"/>
    </row>
    <row r="67" spans="1:16" x14ac:dyDescent="0.25">
      <c r="A67" s="43" t="s">
        <v>152</v>
      </c>
      <c r="B67" s="1"/>
      <c r="C67" s="1"/>
      <c r="D67" s="244"/>
      <c r="E67" s="43"/>
      <c r="F67" s="1"/>
      <c r="G67" s="70"/>
      <c r="H67" s="43"/>
      <c r="I67" s="1"/>
      <c r="J67" s="70"/>
      <c r="K67" s="43"/>
      <c r="L67" s="1"/>
      <c r="M67" s="70"/>
      <c r="N67" s="43"/>
      <c r="O67" s="1"/>
      <c r="P67" s="70"/>
    </row>
    <row r="68" spans="1:16" x14ac:dyDescent="0.25">
      <c r="A68" s="88" t="s">
        <v>154</v>
      </c>
      <c r="B68" s="86"/>
      <c r="C68" s="86"/>
      <c r="D68" s="246"/>
      <c r="E68" s="85"/>
      <c r="F68" s="86"/>
      <c r="G68" s="87">
        <f>SUM(G66:G67)</f>
        <v>0</v>
      </c>
      <c r="H68" s="85"/>
      <c r="I68" s="86"/>
      <c r="J68" s="87">
        <f>SUM(J66:J67)</f>
        <v>0</v>
      </c>
      <c r="K68" s="85"/>
      <c r="L68" s="86"/>
      <c r="M68" s="87">
        <f>SUM(M66:M67)</f>
        <v>0</v>
      </c>
      <c r="N68" s="85"/>
      <c r="O68" s="86"/>
      <c r="P68" s="87">
        <f>SUM(P66:P67)</f>
        <v>0</v>
      </c>
    </row>
    <row r="69" spans="1:16" x14ac:dyDescent="0.25">
      <c r="A69" s="91" t="s">
        <v>0</v>
      </c>
      <c r="B69" s="92"/>
      <c r="C69" s="92"/>
      <c r="D69" s="249"/>
      <c r="E69" s="93"/>
      <c r="F69" s="94"/>
      <c r="G69" s="95">
        <f ca="1">G64+G60+G46+G40+G34+G27+G68</f>
        <v>0</v>
      </c>
      <c r="H69" s="93"/>
      <c r="I69" s="94"/>
      <c r="J69" s="95">
        <f>J64+J60+J46+J40+J34+J27+J68</f>
        <v>0</v>
      </c>
      <c r="K69" s="93"/>
      <c r="L69" s="94"/>
      <c r="M69" s="95">
        <f>M64+M60+M46+M40+M34+M27+M68</f>
        <v>0</v>
      </c>
      <c r="N69" s="93"/>
      <c r="O69" s="94"/>
      <c r="P69" s="95">
        <f>P64+P60+P46+P40+P34+P27+P68</f>
        <v>0</v>
      </c>
    </row>
    <row r="70" spans="1:16" ht="15.75" thickBot="1" x14ac:dyDescent="0.3">
      <c r="A70" s="58"/>
      <c r="B70" s="59"/>
      <c r="C70" s="59"/>
      <c r="D70" s="250"/>
      <c r="E70" s="60"/>
      <c r="F70" s="61"/>
      <c r="G70" s="71"/>
      <c r="H70" s="60"/>
      <c r="I70" s="61"/>
      <c r="J70" s="71"/>
      <c r="K70" s="60"/>
      <c r="L70" s="61"/>
      <c r="M70" s="71"/>
      <c r="N70" s="60"/>
      <c r="O70" s="61"/>
      <c r="P70" s="71"/>
    </row>
    <row r="71" spans="1:16" x14ac:dyDescent="0.25">
      <c r="A71" s="62" t="s">
        <v>107</v>
      </c>
      <c r="B71" s="63"/>
      <c r="C71" s="135"/>
      <c r="D71" s="218"/>
      <c r="E71" s="64"/>
      <c r="F71" s="63"/>
      <c r="G71" s="72">
        <f ca="1">G18-G69</f>
        <v>0</v>
      </c>
      <c r="H71" s="64"/>
      <c r="I71" s="63"/>
      <c r="J71" s="72">
        <f>J18-J69</f>
        <v>0</v>
      </c>
      <c r="K71" s="64"/>
      <c r="L71" s="63"/>
      <c r="M71" s="72">
        <f>M18-M69</f>
        <v>0</v>
      </c>
      <c r="N71" s="64"/>
      <c r="O71" s="63"/>
      <c r="P71" s="72">
        <f>P18-P69</f>
        <v>0</v>
      </c>
    </row>
    <row r="72" spans="1:16" x14ac:dyDescent="0.25">
      <c r="A72" s="133" t="s">
        <v>108</v>
      </c>
      <c r="B72" s="134"/>
      <c r="C72" s="136"/>
      <c r="D72" s="219"/>
      <c r="E72" s="138"/>
      <c r="F72" s="134"/>
      <c r="G72" s="139">
        <f ca="1">G71*0.5</f>
        <v>0</v>
      </c>
      <c r="H72" s="138"/>
      <c r="I72" s="134"/>
      <c r="J72" s="139">
        <f>J71*0.5</f>
        <v>0</v>
      </c>
      <c r="K72" s="138"/>
      <c r="L72" s="134"/>
      <c r="M72" s="139">
        <f>M71*0.5</f>
        <v>0</v>
      </c>
      <c r="N72" s="138"/>
      <c r="O72" s="134"/>
      <c r="P72" s="139">
        <f>P71*0.5</f>
        <v>0</v>
      </c>
    </row>
    <row r="73" spans="1:16" x14ac:dyDescent="0.25">
      <c r="A73" s="133" t="s">
        <v>64</v>
      </c>
      <c r="B73" s="134"/>
      <c r="C73" s="136"/>
      <c r="D73" s="219"/>
      <c r="E73" s="138"/>
      <c r="F73" s="134"/>
      <c r="G73" s="139">
        <f ca="1">G71+G64</f>
        <v>0</v>
      </c>
      <c r="H73" s="138"/>
      <c r="I73" s="134"/>
      <c r="J73" s="139">
        <f>J71+J64</f>
        <v>0</v>
      </c>
      <c r="K73" s="138"/>
      <c r="L73" s="134"/>
      <c r="M73" s="139">
        <f>M71+M64</f>
        <v>0</v>
      </c>
      <c r="N73" s="138"/>
      <c r="O73" s="134"/>
      <c r="P73" s="139">
        <f>P71+P64</f>
        <v>0</v>
      </c>
    </row>
    <row r="74" spans="1:16" ht="15.75" thickBot="1" x14ac:dyDescent="0.3">
      <c r="A74" s="129" t="s">
        <v>63</v>
      </c>
      <c r="B74" s="130"/>
      <c r="C74" s="137"/>
      <c r="D74" s="220"/>
      <c r="E74" s="131"/>
      <c r="F74" s="130"/>
      <c r="G74" s="132">
        <f ca="1">G71+G40+G27+G64</f>
        <v>0</v>
      </c>
      <c r="H74" s="131"/>
      <c r="I74" s="130"/>
      <c r="J74" s="132">
        <f>J71+J40+J27+J64</f>
        <v>0</v>
      </c>
      <c r="K74" s="131"/>
      <c r="L74" s="130"/>
      <c r="M74" s="132">
        <f>M71+M40+M27+M64</f>
        <v>0</v>
      </c>
      <c r="N74" s="131"/>
      <c r="O74" s="130"/>
      <c r="P74" s="132">
        <f>P71+P40+P27+P64</f>
        <v>0</v>
      </c>
    </row>
    <row r="75" spans="1:16" x14ac:dyDescent="0.25">
      <c r="E75"/>
      <c r="F75"/>
      <c r="G75" s="73"/>
    </row>
    <row r="76" spans="1:16" x14ac:dyDescent="0.25">
      <c r="E76"/>
      <c r="F76"/>
      <c r="G76" s="73"/>
    </row>
    <row r="77" spans="1:16" x14ac:dyDescent="0.25">
      <c r="A77" s="173" t="s">
        <v>115</v>
      </c>
      <c r="B77" s="174"/>
      <c r="C77" s="176"/>
      <c r="D77" s="221"/>
      <c r="E77" s="173"/>
      <c r="F77" s="174"/>
      <c r="G77" s="175"/>
      <c r="H77" s="173"/>
      <c r="I77" s="174"/>
      <c r="J77" s="175"/>
      <c r="K77" s="173"/>
      <c r="L77" s="174"/>
      <c r="M77" s="175"/>
      <c r="N77" s="173"/>
      <c r="O77" s="174"/>
      <c r="P77" s="175"/>
    </row>
    <row r="78" spans="1:16" x14ac:dyDescent="0.25">
      <c r="A78" s="43"/>
      <c r="B78" s="1"/>
      <c r="C78" s="44"/>
      <c r="D78" s="215"/>
      <c r="E78" s="43"/>
      <c r="F78" s="1"/>
      <c r="G78" s="66"/>
      <c r="H78" s="43"/>
      <c r="I78" s="1"/>
      <c r="J78" s="66"/>
      <c r="K78" s="43"/>
      <c r="L78" s="1"/>
      <c r="M78" s="70"/>
      <c r="N78" s="43"/>
      <c r="O78" s="1"/>
      <c r="P78" s="70"/>
    </row>
    <row r="79" spans="1:16" x14ac:dyDescent="0.25">
      <c r="A79" s="43"/>
      <c r="B79" s="1"/>
      <c r="C79" s="44"/>
      <c r="D79" s="215"/>
      <c r="E79" s="43"/>
      <c r="F79" s="1"/>
      <c r="G79" s="66"/>
      <c r="H79" s="43"/>
      <c r="I79" s="1"/>
      <c r="J79" s="66"/>
      <c r="K79" s="43"/>
      <c r="L79" s="1"/>
      <c r="M79" s="70"/>
      <c r="N79" s="43"/>
      <c r="O79" s="1"/>
      <c r="P79" s="70"/>
    </row>
    <row r="80" spans="1:16" x14ac:dyDescent="0.25">
      <c r="A80" s="43"/>
      <c r="B80" s="1"/>
      <c r="C80" s="44"/>
      <c r="D80" s="217"/>
      <c r="E80" s="43"/>
      <c r="F80" s="1"/>
      <c r="G80" s="66"/>
      <c r="H80" s="43"/>
      <c r="I80" s="1"/>
      <c r="J80" s="66"/>
      <c r="K80" s="43"/>
      <c r="L80" s="1"/>
      <c r="M80" s="70"/>
      <c r="N80" s="43"/>
      <c r="O80" s="1"/>
      <c r="P80" s="70"/>
    </row>
    <row r="81" spans="1:16" x14ac:dyDescent="0.25">
      <c r="A81" s="43"/>
      <c r="B81" s="1"/>
      <c r="C81" s="44"/>
      <c r="D81" s="217"/>
      <c r="E81" s="43"/>
      <c r="F81" s="1"/>
      <c r="G81" s="66"/>
      <c r="H81" s="43"/>
      <c r="I81" s="1"/>
      <c r="J81" s="66"/>
      <c r="K81" s="43"/>
      <c r="L81" s="1"/>
      <c r="M81" s="70"/>
      <c r="N81" s="43"/>
      <c r="O81" s="1"/>
      <c r="P81" s="70"/>
    </row>
    <row r="82" spans="1:16" x14ac:dyDescent="0.25">
      <c r="A82" s="51" t="s">
        <v>116</v>
      </c>
      <c r="B82" s="39"/>
      <c r="C82" s="52"/>
      <c r="D82" s="216"/>
      <c r="E82" s="45"/>
      <c r="F82" s="40"/>
      <c r="G82" s="67">
        <f>SUM(G78:G81)</f>
        <v>0</v>
      </c>
      <c r="H82" s="45"/>
      <c r="I82" s="40"/>
      <c r="J82" s="67">
        <f>SUM(J78:J81)</f>
        <v>0</v>
      </c>
      <c r="K82" s="45"/>
      <c r="L82" s="40"/>
      <c r="M82" s="67">
        <f>SUM(M78:M81)</f>
        <v>0</v>
      </c>
      <c r="N82" s="45"/>
      <c r="O82" s="40"/>
      <c r="P82" s="67">
        <f>SUM(P78:P81)</f>
        <v>0</v>
      </c>
    </row>
  </sheetData>
  <mergeCells count="21">
    <mergeCell ref="C6:D6"/>
    <mergeCell ref="R7:Z7"/>
    <mergeCell ref="C20:D20"/>
    <mergeCell ref="C7:D7"/>
    <mergeCell ref="C8:D8"/>
    <mergeCell ref="C9:D9"/>
    <mergeCell ref="C10:D10"/>
    <mergeCell ref="C11:D11"/>
    <mergeCell ref="C12:D12"/>
    <mergeCell ref="C13:D13"/>
    <mergeCell ref="C14:D14"/>
    <mergeCell ref="C15:D15"/>
    <mergeCell ref="C16:D16"/>
    <mergeCell ref="C17:D17"/>
    <mergeCell ref="C18:D18"/>
    <mergeCell ref="H5:J5"/>
    <mergeCell ref="K5:M5"/>
    <mergeCell ref="N5:P5"/>
    <mergeCell ref="B1:H1"/>
    <mergeCell ref="B2:H2"/>
    <mergeCell ref="E5:G5"/>
  </mergeCells>
  <pageMargins left="0.51181102362204722" right="0.31496062992125984" top="0.74803149606299213" bottom="0.74803149606299213" header="0.31496062992125984" footer="0.31496062992125984"/>
  <pageSetup scale="41" orientation="landscape" r:id="rId1"/>
  <headerFooter>
    <oddHeader>&amp;CProgramme Name</oddHeader>
  </headerFooter>
  <extLst>
    <ext xmlns:x14="http://schemas.microsoft.com/office/spreadsheetml/2009/9/main" uri="{CCE6A557-97BC-4b89-ADB6-D9C93CAAB3DF}">
      <x14:dataValidations xmlns:xm="http://schemas.microsoft.com/office/excel/2006/main" count="3">
        <x14:dataValidation type="list" allowBlank="1" showInputMessage="1" showErrorMessage="1" xr:uid="{9F8470FA-9F90-478C-A9D5-E9B75FCAFF85}">
          <x14:formula1>
            <xm:f>Payscale!$R$7:$R$13</xm:f>
          </x14:formula1>
          <xm:sqref>B36:B39 B42:B45</xm:sqref>
        </x14:dataValidation>
        <x14:dataValidation type="list" allowBlank="1" showInputMessage="1" showErrorMessage="1" xr:uid="{1D099FA1-7BBC-4DF7-A617-AFA728434C6A}">
          <x14:formula1>
            <xm:f>Payscale!$V$13:$V$14</xm:f>
          </x14:formula1>
          <xm:sqref>B2:H2</xm:sqref>
        </x14:dataValidation>
        <x14:dataValidation type="list" allowBlank="1" showInputMessage="1" showErrorMessage="1" xr:uid="{AAD5F5F5-95BB-4180-A105-86E2DF43FCD1}">
          <x14:formula1>
            <xm:f>Payscale!$R$5:$R$13</xm:f>
          </x14:formula1>
          <xm:sqref>B22:B26 B29:B33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C1F7C-3786-4AB9-B5FA-17A8EDD489BB}">
  <sheetPr>
    <tabColor theme="3" tint="0.59999389629810485"/>
    <pageSetUpPr fitToPage="1"/>
  </sheetPr>
  <dimension ref="A1:Z82"/>
  <sheetViews>
    <sheetView zoomScale="70" zoomScaleNormal="70" workbookViewId="0">
      <pane ySplit="6" topLeftCell="A7" activePane="bottomLeft" state="frozen"/>
      <selection pane="bottomLeft" activeCell="R34" sqref="R34"/>
    </sheetView>
  </sheetViews>
  <sheetFormatPr defaultColWidth="11.42578125" defaultRowHeight="15" x14ac:dyDescent="0.25"/>
  <cols>
    <col min="1" max="1" width="86.140625" customWidth="1"/>
    <col min="2" max="2" width="24.85546875" customWidth="1"/>
    <col min="3" max="3" width="20" customWidth="1"/>
    <col min="4" max="7" width="20" style="213" customWidth="1"/>
    <col min="10" max="10" width="11.42578125" style="73"/>
    <col min="17" max="17" width="5.7109375" customWidth="1"/>
    <col min="18" max="18" width="33.5703125" customWidth="1"/>
    <col min="19" max="20" width="12.7109375" customWidth="1"/>
    <col min="21" max="21" width="7" customWidth="1"/>
    <col min="23" max="23" width="6.7109375" customWidth="1"/>
    <col min="24" max="24" width="5.140625" customWidth="1"/>
    <col min="25" max="25" width="18.85546875" bestFit="1" customWidth="1"/>
  </cols>
  <sheetData>
    <row r="1" spans="1:26" x14ac:dyDescent="0.25">
      <c r="A1" s="80" t="s">
        <v>112</v>
      </c>
      <c r="B1" s="323"/>
      <c r="C1" s="323"/>
      <c r="D1" s="323"/>
      <c r="E1" s="323"/>
      <c r="F1" s="323"/>
      <c r="G1" s="323"/>
      <c r="H1" s="323"/>
    </row>
    <row r="2" spans="1:26" ht="43.15" customHeight="1" x14ac:dyDescent="0.25">
      <c r="A2" s="172" t="s">
        <v>119</v>
      </c>
      <c r="B2" s="323" t="s">
        <v>122</v>
      </c>
      <c r="C2" s="323"/>
      <c r="D2" s="323"/>
      <c r="E2" s="323"/>
      <c r="F2" s="323"/>
      <c r="G2" s="323"/>
      <c r="H2" s="323"/>
    </row>
    <row r="4" spans="1:26" ht="15.75" thickBot="1" x14ac:dyDescent="0.3">
      <c r="D4" s="214"/>
      <c r="E4" s="214"/>
      <c r="F4" s="214"/>
      <c r="G4" s="214"/>
    </row>
    <row r="5" spans="1:26" ht="15.75" thickBot="1" x14ac:dyDescent="0.3">
      <c r="D5"/>
      <c r="E5" s="317" t="s">
        <v>159</v>
      </c>
      <c r="F5" s="318"/>
      <c r="G5" s="319"/>
      <c r="H5" s="317" t="s">
        <v>78</v>
      </c>
      <c r="I5" s="318"/>
      <c r="J5" s="319"/>
      <c r="K5" s="320" t="s">
        <v>68</v>
      </c>
      <c r="L5" s="321"/>
      <c r="M5" s="322"/>
      <c r="N5" s="320" t="s">
        <v>69</v>
      </c>
      <c r="O5" s="321"/>
      <c r="P5" s="322"/>
    </row>
    <row r="6" spans="1:26" ht="39.75" thickBot="1" x14ac:dyDescent="0.3">
      <c r="A6" s="82" t="s">
        <v>82</v>
      </c>
      <c r="B6" s="228"/>
      <c r="C6" s="324"/>
      <c r="D6" s="325"/>
      <c r="E6" s="251" t="s">
        <v>1</v>
      </c>
      <c r="F6" s="252" t="s">
        <v>2</v>
      </c>
      <c r="G6" s="253" t="s">
        <v>56</v>
      </c>
      <c r="H6" s="251" t="s">
        <v>1</v>
      </c>
      <c r="I6" s="252" t="s">
        <v>2</v>
      </c>
      <c r="J6" s="253" t="s">
        <v>56</v>
      </c>
      <c r="K6" s="41" t="s">
        <v>1</v>
      </c>
      <c r="L6" s="8" t="s">
        <v>2</v>
      </c>
      <c r="M6" s="78" t="s">
        <v>56</v>
      </c>
      <c r="N6" s="41" t="s">
        <v>1</v>
      </c>
      <c r="O6" s="8" t="s">
        <v>2</v>
      </c>
      <c r="P6" s="78" t="s">
        <v>56</v>
      </c>
    </row>
    <row r="7" spans="1:26" ht="45.75" customHeight="1" thickBot="1" x14ac:dyDescent="0.3">
      <c r="A7" s="140" t="s">
        <v>120</v>
      </c>
      <c r="B7" s="229" t="s">
        <v>7</v>
      </c>
      <c r="C7" s="328" t="s">
        <v>3</v>
      </c>
      <c r="D7" s="329"/>
      <c r="E7" s="42"/>
      <c r="F7" s="4"/>
      <c r="G7" s="65"/>
      <c r="H7" s="42"/>
      <c r="I7" s="4"/>
      <c r="J7" s="65"/>
      <c r="K7" s="42"/>
      <c r="L7" s="4"/>
      <c r="M7" s="79"/>
      <c r="N7" s="42"/>
      <c r="O7" s="4"/>
      <c r="P7" s="79"/>
      <c r="R7" s="303" t="s">
        <v>128</v>
      </c>
      <c r="S7" s="304"/>
      <c r="T7" s="304"/>
      <c r="U7" s="304"/>
      <c r="V7" s="304"/>
      <c r="W7" s="304"/>
      <c r="X7" s="304"/>
      <c r="Y7" s="304"/>
      <c r="Z7" s="305"/>
    </row>
    <row r="8" spans="1:26" x14ac:dyDescent="0.25">
      <c r="A8" s="43" t="s">
        <v>4</v>
      </c>
      <c r="B8" s="230" t="s">
        <v>8</v>
      </c>
      <c r="C8" s="330" t="s">
        <v>59</v>
      </c>
      <c r="D8" s="331"/>
      <c r="E8" s="43"/>
      <c r="F8" s="1"/>
      <c r="G8" s="66">
        <f>E8*F8</f>
        <v>0</v>
      </c>
      <c r="H8" s="43">
        <v>10</v>
      </c>
      <c r="I8" s="1">
        <v>4000</v>
      </c>
      <c r="J8" s="66">
        <f>H8*I8</f>
        <v>40000</v>
      </c>
      <c r="K8" s="43">
        <v>12</v>
      </c>
      <c r="L8" s="1">
        <v>4500</v>
      </c>
      <c r="M8" s="66">
        <f>K8*L8</f>
        <v>54000</v>
      </c>
      <c r="N8" s="43">
        <v>14</v>
      </c>
      <c r="O8" s="1">
        <v>5000</v>
      </c>
      <c r="P8" s="66">
        <f>N8*O8</f>
        <v>70000</v>
      </c>
      <c r="R8" s="224" t="s">
        <v>128</v>
      </c>
      <c r="S8" s="225"/>
      <c r="T8" s="225"/>
      <c r="U8" s="225"/>
      <c r="V8" s="225"/>
      <c r="W8" s="226"/>
      <c r="Y8" s="199" t="s">
        <v>129</v>
      </c>
      <c r="Z8" s="200"/>
    </row>
    <row r="9" spans="1:26" x14ac:dyDescent="0.25">
      <c r="A9" s="43" t="s">
        <v>5</v>
      </c>
      <c r="B9" s="230" t="s">
        <v>8</v>
      </c>
      <c r="C9" s="330" t="s">
        <v>59</v>
      </c>
      <c r="D9" s="331"/>
      <c r="E9" s="43"/>
      <c r="F9" s="180"/>
      <c r="G9" s="66">
        <f t="shared" ref="G9:G13" si="0">E9*F9</f>
        <v>0</v>
      </c>
      <c r="H9" s="43">
        <v>5</v>
      </c>
      <c r="I9" s="180">
        <v>16000</v>
      </c>
      <c r="J9" s="66">
        <f t="shared" ref="J9:J13" si="1">H9*I9</f>
        <v>80000</v>
      </c>
      <c r="K9" s="43">
        <v>8</v>
      </c>
      <c r="L9" s="180">
        <v>17000</v>
      </c>
      <c r="M9" s="66">
        <f t="shared" ref="M9:M13" si="2">K9*L9</f>
        <v>136000</v>
      </c>
      <c r="N9" s="43">
        <v>12</v>
      </c>
      <c r="O9" s="180">
        <v>18000</v>
      </c>
      <c r="P9" s="66">
        <f t="shared" ref="P9:P13" si="3">N9*O9</f>
        <v>216000</v>
      </c>
      <c r="R9" s="199" t="s">
        <v>130</v>
      </c>
      <c r="S9" s="80" t="s">
        <v>131</v>
      </c>
      <c r="T9" s="80" t="s">
        <v>132</v>
      </c>
      <c r="U9" s="80" t="s">
        <v>133</v>
      </c>
      <c r="V9" s="80" t="s">
        <v>129</v>
      </c>
      <c r="W9" s="201" t="s">
        <v>134</v>
      </c>
      <c r="Y9" s="199" t="s">
        <v>135</v>
      </c>
      <c r="Z9" s="57">
        <v>0.2</v>
      </c>
    </row>
    <row r="10" spans="1:26" x14ac:dyDescent="0.25">
      <c r="A10" s="43" t="s">
        <v>6</v>
      </c>
      <c r="B10" s="230" t="s">
        <v>8</v>
      </c>
      <c r="C10" s="330"/>
      <c r="D10" s="331"/>
      <c r="E10" s="43"/>
      <c r="F10" s="1"/>
      <c r="G10" s="66">
        <f t="shared" si="0"/>
        <v>0</v>
      </c>
      <c r="H10" s="43"/>
      <c r="I10" s="1"/>
      <c r="J10" s="66">
        <f t="shared" si="1"/>
        <v>0</v>
      </c>
      <c r="K10" s="43"/>
      <c r="L10" s="1"/>
      <c r="M10" s="66">
        <f t="shared" si="2"/>
        <v>0</v>
      </c>
      <c r="N10" s="43"/>
      <c r="O10" s="1"/>
      <c r="P10" s="66">
        <f t="shared" si="3"/>
        <v>0</v>
      </c>
      <c r="R10" s="202" t="s">
        <v>143</v>
      </c>
      <c r="S10" s="227">
        <v>44197</v>
      </c>
      <c r="T10" s="227">
        <v>44561</v>
      </c>
      <c r="U10" s="203">
        <f>IF(AND(0&lt;S10, 0&lt;T10),(DATEDIF(S10,T10,"d")+1)/365,0)</f>
        <v>1</v>
      </c>
      <c r="V10" s="204">
        <v>0.15</v>
      </c>
      <c r="W10" s="205">
        <f>V10*U10</f>
        <v>0.15</v>
      </c>
      <c r="Y10" s="199" t="s">
        <v>136</v>
      </c>
      <c r="Z10" s="57">
        <v>0.4</v>
      </c>
    </row>
    <row r="11" spans="1:26" x14ac:dyDescent="0.25">
      <c r="A11" s="43" t="s">
        <v>4</v>
      </c>
      <c r="B11" s="230" t="s">
        <v>9</v>
      </c>
      <c r="C11" s="330"/>
      <c r="D11" s="331"/>
      <c r="E11" s="43"/>
      <c r="F11" s="1"/>
      <c r="G11" s="66">
        <f t="shared" si="0"/>
        <v>0</v>
      </c>
      <c r="H11" s="43"/>
      <c r="I11" s="1"/>
      <c r="J11" s="66">
        <f t="shared" si="1"/>
        <v>0</v>
      </c>
      <c r="K11" s="43"/>
      <c r="L11" s="1"/>
      <c r="M11" s="66">
        <f t="shared" si="2"/>
        <v>0</v>
      </c>
      <c r="N11" s="43"/>
      <c r="O11" s="1"/>
      <c r="P11" s="66">
        <f t="shared" si="3"/>
        <v>0</v>
      </c>
      <c r="R11" s="202" t="s">
        <v>60</v>
      </c>
      <c r="S11" s="227">
        <v>44197</v>
      </c>
      <c r="T11" s="227">
        <v>44561</v>
      </c>
      <c r="U11" s="203">
        <f>IF(AND(0&lt;S11, 0&lt;T11),(DATEDIF(S11,T11,"d")+1)/365,0)</f>
        <v>1</v>
      </c>
      <c r="V11" s="204">
        <v>0.2</v>
      </c>
      <c r="W11" s="205">
        <f t="shared" ref="W11:W24" si="4">V11*U11</f>
        <v>0.2</v>
      </c>
      <c r="Y11" s="199" t="s">
        <v>137</v>
      </c>
      <c r="Z11" s="57">
        <v>0.6</v>
      </c>
    </row>
    <row r="12" spans="1:26" x14ac:dyDescent="0.25">
      <c r="A12" s="43" t="s">
        <v>5</v>
      </c>
      <c r="B12" s="230" t="s">
        <v>9</v>
      </c>
      <c r="C12" s="330"/>
      <c r="D12" s="331"/>
      <c r="E12" s="43"/>
      <c r="F12" s="1"/>
      <c r="G12" s="66">
        <f t="shared" si="0"/>
        <v>0</v>
      </c>
      <c r="H12" s="43"/>
      <c r="I12" s="1"/>
      <c r="J12" s="66">
        <f t="shared" si="1"/>
        <v>0</v>
      </c>
      <c r="K12" s="43"/>
      <c r="L12" s="1"/>
      <c r="M12" s="66">
        <f t="shared" si="2"/>
        <v>0</v>
      </c>
      <c r="N12" s="43"/>
      <c r="O12" s="1"/>
      <c r="P12" s="66">
        <f t="shared" si="3"/>
        <v>0</v>
      </c>
      <c r="R12" s="202" t="s">
        <v>60</v>
      </c>
      <c r="S12" s="227">
        <v>44197</v>
      </c>
      <c r="T12" s="227">
        <v>44561</v>
      </c>
      <c r="U12" s="203">
        <f t="shared" ref="U12:U24" si="5">IF(AND(0&lt;S12, 0&lt;T12),(DATEDIF(S12,T12,"d")+1)/365,0)</f>
        <v>1</v>
      </c>
      <c r="V12" s="204">
        <v>0.5</v>
      </c>
      <c r="W12" s="205">
        <f t="shared" si="4"/>
        <v>0.5</v>
      </c>
      <c r="Y12" s="199" t="s">
        <v>138</v>
      </c>
      <c r="Z12" s="57">
        <v>0.8</v>
      </c>
    </row>
    <row r="13" spans="1:26" ht="15.75" thickBot="1" x14ac:dyDescent="0.3">
      <c r="A13" s="43" t="s">
        <v>6</v>
      </c>
      <c r="B13" s="230" t="s">
        <v>9</v>
      </c>
      <c r="C13" s="330"/>
      <c r="D13" s="331"/>
      <c r="E13" s="43"/>
      <c r="F13" s="1"/>
      <c r="G13" s="66">
        <f t="shared" si="0"/>
        <v>0</v>
      </c>
      <c r="H13" s="43"/>
      <c r="I13" s="1"/>
      <c r="J13" s="66">
        <f t="shared" si="1"/>
        <v>0</v>
      </c>
      <c r="K13" s="43"/>
      <c r="L13" s="1"/>
      <c r="M13" s="66">
        <f t="shared" si="2"/>
        <v>0</v>
      </c>
      <c r="N13" s="43"/>
      <c r="O13" s="1"/>
      <c r="P13" s="66">
        <f t="shared" si="3"/>
        <v>0</v>
      </c>
      <c r="R13" s="202" t="s">
        <v>144</v>
      </c>
      <c r="S13" s="227">
        <v>44197</v>
      </c>
      <c r="T13" s="227">
        <v>44561</v>
      </c>
      <c r="U13" s="203">
        <f t="shared" si="5"/>
        <v>1</v>
      </c>
      <c r="V13" s="204">
        <v>0.15</v>
      </c>
      <c r="W13" s="205">
        <f t="shared" si="4"/>
        <v>0.15</v>
      </c>
      <c r="Y13" s="206" t="s">
        <v>139</v>
      </c>
      <c r="Z13" s="207">
        <v>1</v>
      </c>
    </row>
    <row r="14" spans="1:26" x14ac:dyDescent="0.25">
      <c r="A14" s="50" t="s">
        <v>90</v>
      </c>
      <c r="B14" s="231"/>
      <c r="C14" s="332"/>
      <c r="D14" s="333"/>
      <c r="E14" s="42">
        <f>SUM(E8:E13)</f>
        <v>0</v>
      </c>
      <c r="F14" s="4" t="e">
        <f>G14/E14</f>
        <v>#DIV/0!</v>
      </c>
      <c r="G14" s="65">
        <f>SUM(G8:G13)</f>
        <v>0</v>
      </c>
      <c r="H14" s="42">
        <f>SUM(H8:H13)</f>
        <v>15</v>
      </c>
      <c r="I14" s="4">
        <f>J14/H14</f>
        <v>8000</v>
      </c>
      <c r="J14" s="65">
        <f>SUM(J8:J13)</f>
        <v>120000</v>
      </c>
      <c r="K14" s="42">
        <f>SUM(K8:K13)</f>
        <v>20</v>
      </c>
      <c r="L14" s="4">
        <f>M14/K14</f>
        <v>9500</v>
      </c>
      <c r="M14" s="65">
        <f>SUM(M8:M13)</f>
        <v>190000</v>
      </c>
      <c r="N14" s="42">
        <f>SUM(N8:N13)</f>
        <v>26</v>
      </c>
      <c r="O14" s="4">
        <f>P14/N14</f>
        <v>11000</v>
      </c>
      <c r="P14" s="65">
        <f>SUM(P8:P13)</f>
        <v>286000</v>
      </c>
      <c r="R14" s="202"/>
      <c r="S14" s="227"/>
      <c r="T14" s="227"/>
      <c r="U14" s="203">
        <f t="shared" si="5"/>
        <v>0</v>
      </c>
      <c r="V14" s="204"/>
      <c r="W14" s="205">
        <f t="shared" si="4"/>
        <v>0</v>
      </c>
    </row>
    <row r="15" spans="1:26" x14ac:dyDescent="0.25">
      <c r="A15" s="43" t="s">
        <v>142</v>
      </c>
      <c r="B15" s="230"/>
      <c r="C15" s="330"/>
      <c r="D15" s="331"/>
      <c r="E15" s="43"/>
      <c r="F15" s="1"/>
      <c r="G15" s="66"/>
      <c r="H15" s="43"/>
      <c r="I15" s="1"/>
      <c r="J15" s="66"/>
      <c r="K15" s="43"/>
      <c r="L15" s="1"/>
      <c r="M15" s="66">
        <v>7000</v>
      </c>
      <c r="N15" s="43"/>
      <c r="O15" s="1"/>
      <c r="P15" s="66">
        <v>7000</v>
      </c>
      <c r="R15" s="202"/>
      <c r="S15" s="227"/>
      <c r="T15" s="227"/>
      <c r="U15" s="203">
        <f t="shared" si="5"/>
        <v>0</v>
      </c>
      <c r="V15" s="204"/>
      <c r="W15" s="205">
        <f t="shared" si="4"/>
        <v>0</v>
      </c>
    </row>
    <row r="16" spans="1:26" x14ac:dyDescent="0.25">
      <c r="A16" s="43" t="s">
        <v>89</v>
      </c>
      <c r="B16" s="230"/>
      <c r="C16" s="330"/>
      <c r="D16" s="331"/>
      <c r="E16" s="43"/>
      <c r="F16" s="1"/>
      <c r="G16" s="66"/>
      <c r="H16" s="43"/>
      <c r="I16" s="1"/>
      <c r="J16" s="66"/>
      <c r="K16" s="43"/>
      <c r="L16" s="1"/>
      <c r="M16" s="66"/>
      <c r="N16" s="43"/>
      <c r="O16" s="1"/>
      <c r="P16" s="66"/>
      <c r="R16" s="202"/>
      <c r="U16" s="203">
        <f t="shared" si="5"/>
        <v>0</v>
      </c>
      <c r="V16" s="204"/>
      <c r="W16" s="205">
        <f t="shared" si="4"/>
        <v>0</v>
      </c>
    </row>
    <row r="17" spans="1:23" x14ac:dyDescent="0.25">
      <c r="A17" s="43" t="s">
        <v>89</v>
      </c>
      <c r="B17" s="230"/>
      <c r="C17" s="330"/>
      <c r="D17" s="331"/>
      <c r="E17" s="43"/>
      <c r="F17" s="1"/>
      <c r="G17" s="66"/>
      <c r="H17" s="43"/>
      <c r="I17" s="1"/>
      <c r="J17" s="66"/>
      <c r="K17" s="43"/>
      <c r="L17" s="1"/>
      <c r="M17" s="66"/>
      <c r="N17" s="43"/>
      <c r="O17" s="1"/>
      <c r="P17" s="66"/>
      <c r="R17" s="202"/>
      <c r="U17" s="203">
        <f t="shared" si="5"/>
        <v>0</v>
      </c>
      <c r="V17" s="204"/>
      <c r="W17" s="205">
        <f t="shared" si="4"/>
        <v>0</v>
      </c>
    </row>
    <row r="18" spans="1:23" x14ac:dyDescent="0.25">
      <c r="A18" s="51" t="s">
        <v>91</v>
      </c>
      <c r="B18" s="232"/>
      <c r="C18" s="334"/>
      <c r="D18" s="335"/>
      <c r="E18" s="45"/>
      <c r="F18" s="40"/>
      <c r="G18" s="67">
        <f>G14+SUM(G15:G17)</f>
        <v>0</v>
      </c>
      <c r="H18" s="45"/>
      <c r="I18" s="40"/>
      <c r="J18" s="67">
        <f>J14+SUM(J15:J17)</f>
        <v>120000</v>
      </c>
      <c r="K18" s="45"/>
      <c r="L18" s="40"/>
      <c r="M18" s="67">
        <f>M14+SUM(M15:M17)</f>
        <v>197000</v>
      </c>
      <c r="N18" s="45"/>
      <c r="O18" s="40"/>
      <c r="P18" s="67">
        <f>P14+SUM(P15:P17)</f>
        <v>293000</v>
      </c>
      <c r="R18" s="202"/>
      <c r="U18" s="203">
        <f t="shared" si="5"/>
        <v>0</v>
      </c>
      <c r="V18" s="204"/>
      <c r="W18" s="205">
        <f t="shared" si="4"/>
        <v>0</v>
      </c>
    </row>
    <row r="19" spans="1:23" x14ac:dyDescent="0.25">
      <c r="A19" s="53"/>
      <c r="B19" s="233"/>
      <c r="C19" s="234"/>
      <c r="D19" s="235"/>
      <c r="E19" s="46"/>
      <c r="F19" s="6"/>
      <c r="G19" s="68"/>
      <c r="H19" s="46"/>
      <c r="I19" s="6"/>
      <c r="J19" s="68"/>
      <c r="K19" s="46"/>
      <c r="L19" s="6"/>
      <c r="M19" s="68"/>
      <c r="N19" s="46"/>
      <c r="O19" s="6"/>
      <c r="P19" s="68"/>
      <c r="R19" s="202"/>
      <c r="U19" s="203">
        <f t="shared" si="5"/>
        <v>0</v>
      </c>
      <c r="V19" s="204"/>
      <c r="W19" s="205">
        <f t="shared" si="4"/>
        <v>0</v>
      </c>
    </row>
    <row r="20" spans="1:23" ht="47.25" customHeight="1" x14ac:dyDescent="0.25">
      <c r="A20" s="257" t="s">
        <v>96</v>
      </c>
      <c r="B20" s="2"/>
      <c r="C20" s="326" t="s">
        <v>141</v>
      </c>
      <c r="D20" s="327"/>
      <c r="E20" s="47"/>
      <c r="F20" s="5"/>
      <c r="G20" s="69"/>
      <c r="H20" s="47"/>
      <c r="I20" s="5"/>
      <c r="J20" s="69"/>
      <c r="K20" s="47"/>
      <c r="L20" s="5"/>
      <c r="M20" s="69"/>
      <c r="N20" s="47"/>
      <c r="O20" s="5"/>
      <c r="P20" s="69"/>
      <c r="R20" s="202"/>
      <c r="U20" s="203">
        <f t="shared" si="5"/>
        <v>0</v>
      </c>
      <c r="V20" s="204"/>
      <c r="W20" s="205">
        <f t="shared" si="4"/>
        <v>0</v>
      </c>
    </row>
    <row r="21" spans="1:23" x14ac:dyDescent="0.25">
      <c r="A21" s="47" t="s">
        <v>145</v>
      </c>
      <c r="B21" s="74" t="s">
        <v>10</v>
      </c>
      <c r="C21" s="74" t="s">
        <v>127</v>
      </c>
      <c r="D21" s="241" t="s">
        <v>140</v>
      </c>
      <c r="E21" s="49"/>
      <c r="F21" s="5"/>
      <c r="G21" s="69"/>
      <c r="H21" s="49"/>
      <c r="I21" s="5"/>
      <c r="J21" s="69"/>
      <c r="K21" s="47"/>
      <c r="L21" s="5"/>
      <c r="M21" s="69"/>
      <c r="N21" s="47"/>
      <c r="O21" s="5"/>
      <c r="P21" s="69"/>
      <c r="R21" s="202"/>
      <c r="U21" s="203">
        <f t="shared" si="5"/>
        <v>0</v>
      </c>
      <c r="V21" s="204"/>
      <c r="W21" s="205">
        <f t="shared" si="4"/>
        <v>0</v>
      </c>
    </row>
    <row r="22" spans="1:23" x14ac:dyDescent="0.25">
      <c r="A22" s="6" t="s">
        <v>70</v>
      </c>
      <c r="B22" s="3" t="s">
        <v>44</v>
      </c>
      <c r="C22" s="236"/>
      <c r="D22" s="242">
        <v>0.15</v>
      </c>
      <c r="E22" s="254"/>
      <c r="F22" s="238"/>
      <c r="G22" s="181"/>
      <c r="H22" s="254"/>
      <c r="I22" s="238"/>
      <c r="J22" s="181">
        <f>IF(C22&gt;0,(IF(ISERROR(VLOOKUP(B22,Payscale!R:S,2,0)),0,VLOOKUP(B22,Payscale!R:S,2,0)))*C22,(IF(ISERROR(VLOOKUP(B22,Payscale!R:T,3,0)),0,VLOOKUP(B22,Payscale!R:T,3,0)))*D22)</f>
        <v>11529.75</v>
      </c>
      <c r="K22" s="255"/>
      <c r="L22" s="238"/>
      <c r="M22" s="181">
        <f>J22*1.03</f>
        <v>11875.6425</v>
      </c>
      <c r="N22" s="255"/>
      <c r="O22" s="238"/>
      <c r="P22" s="181">
        <f>M22*1.03</f>
        <v>12231.911775</v>
      </c>
      <c r="R22" s="202"/>
      <c r="U22" s="203">
        <f t="shared" si="5"/>
        <v>0</v>
      </c>
      <c r="V22" s="204"/>
      <c r="W22" s="205">
        <f t="shared" si="4"/>
        <v>0</v>
      </c>
    </row>
    <row r="23" spans="1:23" x14ac:dyDescent="0.25">
      <c r="A23" s="171" t="s">
        <v>71</v>
      </c>
      <c r="B23" s="3" t="s">
        <v>43</v>
      </c>
      <c r="C23" s="236">
        <v>56.55</v>
      </c>
      <c r="D23" s="242"/>
      <c r="E23" s="254"/>
      <c r="F23" s="238"/>
      <c r="G23" s="181"/>
      <c r="H23" s="254"/>
      <c r="I23" s="238"/>
      <c r="J23" s="181">
        <f>IF(C23&gt;0,(IF(ISERROR(VLOOKUP(B23,Payscale!R:S,2,0)),0,VLOOKUP(B23,Payscale!R:S,2,0)))*C23,(IF(ISERROR(VLOOKUP(B23,Payscale!R:T,3,0)),0,VLOOKUP(B23,Payscale!R:T,3,0)))*D23)</f>
        <v>3394.8593640234626</v>
      </c>
      <c r="K23" s="255"/>
      <c r="L23" s="238"/>
      <c r="M23" s="181">
        <f t="shared" ref="M23:M26" si="6">J23*1.03</f>
        <v>3496.7051449441665</v>
      </c>
      <c r="N23" s="255"/>
      <c r="O23" s="238"/>
      <c r="P23" s="181">
        <f t="shared" ref="P23:P26" si="7">M23*1.03</f>
        <v>3601.6062992924917</v>
      </c>
      <c r="R23" s="202"/>
      <c r="U23" s="203">
        <f t="shared" si="5"/>
        <v>0</v>
      </c>
      <c r="V23" s="204"/>
      <c r="W23" s="205">
        <f t="shared" si="4"/>
        <v>0</v>
      </c>
    </row>
    <row r="24" spans="1:23" ht="15.75" thickBot="1" x14ac:dyDescent="0.3">
      <c r="A24" s="171" t="s">
        <v>60</v>
      </c>
      <c r="B24" s="3" t="s">
        <v>45</v>
      </c>
      <c r="C24" s="236"/>
      <c r="D24" s="242">
        <f>W11</f>
        <v>0.2</v>
      </c>
      <c r="E24" s="254"/>
      <c r="F24" s="238"/>
      <c r="G24" s="181"/>
      <c r="H24" s="254"/>
      <c r="I24" s="238"/>
      <c r="J24" s="181">
        <f>IF(C24&gt;0,(IF(ISERROR(VLOOKUP(B24,Payscale!R:S,2,0)),0,VLOOKUP(B24,Payscale!R:S,2,0)))*C24,(IF(ISERROR(VLOOKUP(B24,Payscale!R:T,3,0)),0,VLOOKUP(B24,Payscale!R:T,3,0)))*D24)</f>
        <v>12093.2</v>
      </c>
      <c r="K24" s="255"/>
      <c r="L24" s="238"/>
      <c r="M24" s="181">
        <f t="shared" si="6"/>
        <v>12455.996000000001</v>
      </c>
      <c r="N24" s="255"/>
      <c r="O24" s="238"/>
      <c r="P24" s="181">
        <f t="shared" si="7"/>
        <v>12829.675880000001</v>
      </c>
      <c r="R24" s="208"/>
      <c r="S24" s="209"/>
      <c r="T24" s="209"/>
      <c r="U24" s="210">
        <f t="shared" si="5"/>
        <v>0</v>
      </c>
      <c r="V24" s="211"/>
      <c r="W24" s="212">
        <f t="shared" si="4"/>
        <v>0</v>
      </c>
    </row>
    <row r="25" spans="1:23" hidden="1" x14ac:dyDescent="0.25">
      <c r="A25" s="171"/>
      <c r="B25" s="3"/>
      <c r="C25" s="236"/>
      <c r="D25" s="242"/>
      <c r="E25" s="255"/>
      <c r="F25" s="238"/>
      <c r="G25" s="181">
        <f>IF(C25&gt;0,(IF(ISERROR(VLOOKUP(B25,Payscale!R:S,2,0)),0,VLOOKUP(B25,Payscale!R:S,2,0)))*C25,(IF(ISERROR(VLOOKUP(B25,Payscale!R:T,3,0)),0,VLOOKUP(B25,Payscale!R:T,3,0)))*D25)</f>
        <v>0</v>
      </c>
      <c r="H25" s="255"/>
      <c r="I25" s="238"/>
      <c r="J25" s="181">
        <f>IF(C25&gt;0,(IF(ISERROR(VLOOKUP(B25,Payscale!R:S,2,0)),0,VLOOKUP(B25,Payscale!R:S,2,0)))*C25,(IF(ISERROR(VLOOKUP(B25,Payscale!R:T,3,0)),0,VLOOKUP(B25,Payscale!R:T,3,0)))*D25)</f>
        <v>0</v>
      </c>
      <c r="K25" s="255"/>
      <c r="L25" s="238"/>
      <c r="M25" s="181">
        <f t="shared" si="6"/>
        <v>0</v>
      </c>
      <c r="N25" s="255"/>
      <c r="O25" s="238"/>
      <c r="P25" s="181">
        <f t="shared" si="7"/>
        <v>0</v>
      </c>
    </row>
    <row r="26" spans="1:23" hidden="1" x14ac:dyDescent="0.25">
      <c r="A26" s="171"/>
      <c r="B26" s="3"/>
      <c r="C26" s="236"/>
      <c r="D26" s="242"/>
      <c r="E26" s="255"/>
      <c r="F26" s="238"/>
      <c r="G26" s="181">
        <f>IF(C26&gt;0,(IF(ISERROR(VLOOKUP(B26,Payscale!R:S,2,0)),0,VLOOKUP(B26,Payscale!R:S,2,0)))*C26,(IF(ISERROR(VLOOKUP(B26,Payscale!R:T,3,0)),0,VLOOKUP(B26,Payscale!R:T,3,0)))*D26)</f>
        <v>0</v>
      </c>
      <c r="H26" s="255"/>
      <c r="I26" s="238"/>
      <c r="J26" s="181">
        <f>IF(C26&gt;0,(IF(ISERROR(VLOOKUP(B26,Payscale!R:S,2,0)),0,VLOOKUP(B26,Payscale!R:S,2,0)))*C26,(IF(ISERROR(VLOOKUP(B26,Payscale!R:T,3,0)),0,VLOOKUP(B26,Payscale!R:T,3,0)))*D26)</f>
        <v>0</v>
      </c>
      <c r="K26" s="255"/>
      <c r="L26" s="238"/>
      <c r="M26" s="181">
        <f t="shared" si="6"/>
        <v>0</v>
      </c>
      <c r="N26" s="255"/>
      <c r="O26" s="238"/>
      <c r="P26" s="181">
        <f t="shared" si="7"/>
        <v>0</v>
      </c>
    </row>
    <row r="27" spans="1:23" x14ac:dyDescent="0.25">
      <c r="A27" s="56" t="s">
        <v>51</v>
      </c>
      <c r="B27" s="2"/>
      <c r="C27" s="237"/>
      <c r="D27" s="243"/>
      <c r="E27" s="256"/>
      <c r="F27" s="239"/>
      <c r="G27" s="182">
        <f>SUM(G22:G26)</f>
        <v>0</v>
      </c>
      <c r="H27" s="256"/>
      <c r="I27" s="239"/>
      <c r="J27" s="182">
        <f>SUM(J22:J26)</f>
        <v>27017.809364023466</v>
      </c>
      <c r="K27" s="256"/>
      <c r="L27" s="239"/>
      <c r="M27" s="182">
        <f>SUM(M22:M26)</f>
        <v>27828.343644944165</v>
      </c>
      <c r="N27" s="256"/>
      <c r="O27" s="239"/>
      <c r="P27" s="182">
        <f>SUM(P22:P26)</f>
        <v>28663.193954292496</v>
      </c>
    </row>
    <row r="28" spans="1:23" x14ac:dyDescent="0.25">
      <c r="A28" s="47" t="s">
        <v>146</v>
      </c>
      <c r="B28" s="2"/>
      <c r="C28" s="237"/>
      <c r="D28" s="243"/>
      <c r="E28" s="256"/>
      <c r="F28" s="239"/>
      <c r="G28" s="182"/>
      <c r="H28" s="256"/>
      <c r="I28" s="239"/>
      <c r="J28" s="182"/>
      <c r="K28" s="256"/>
      <c r="L28" s="239"/>
      <c r="M28" s="182"/>
      <c r="N28" s="256"/>
      <c r="O28" s="239"/>
      <c r="P28" s="182"/>
    </row>
    <row r="29" spans="1:23" x14ac:dyDescent="0.25">
      <c r="A29" s="43" t="s">
        <v>60</v>
      </c>
      <c r="B29" s="3" t="s">
        <v>45</v>
      </c>
      <c r="C29" s="236"/>
      <c r="D29" s="242">
        <v>0.5</v>
      </c>
      <c r="E29" s="255"/>
      <c r="F29" s="238"/>
      <c r="G29" s="181"/>
      <c r="H29" s="255"/>
      <c r="I29" s="238"/>
      <c r="J29" s="181">
        <f>IF(C29&gt;0,(IF(ISERROR(VLOOKUP(B29,Payscale!R:S,2,0)),0,VLOOKUP(B29,Payscale!R:S,2,0)))*C29,(IF(ISERROR(VLOOKUP(B29,Payscale!R:T,3,0)),0,VLOOKUP(B29,Payscale!R:T,3,0)))*D29)</f>
        <v>30233</v>
      </c>
      <c r="K29" s="255"/>
      <c r="L29" s="238"/>
      <c r="M29" s="181">
        <f>J29*1.03</f>
        <v>31139.99</v>
      </c>
      <c r="N29" s="255"/>
      <c r="O29" s="238"/>
      <c r="P29" s="181">
        <f>M29*1.03</f>
        <v>32074.189700000003</v>
      </c>
    </row>
    <row r="30" spans="1:23" x14ac:dyDescent="0.25">
      <c r="A30" s="43"/>
      <c r="B30" s="3"/>
      <c r="C30" s="236"/>
      <c r="D30" s="242"/>
      <c r="E30" s="255"/>
      <c r="F30" s="238"/>
      <c r="G30" s="181">
        <f>IF(C30&gt;0,(IF(ISERROR(VLOOKUP(B30,Payscale!R:S,2,0)),0,VLOOKUP(B30,Payscale!R:S,2,0)))*C30,(IF(ISERROR(VLOOKUP(B30,Payscale!R:T,3,0)),0,VLOOKUP(B30,Payscale!R:T,3,0)))*D30)</f>
        <v>0</v>
      </c>
      <c r="H30" s="255"/>
      <c r="I30" s="238"/>
      <c r="J30" s="181">
        <f>IF(C30&gt;0,(IF(ISERROR(VLOOKUP(B30,Payscale!R:S,2,0)),0,VLOOKUP(B30,Payscale!R:S,2,0)))*C30,(IF(ISERROR(VLOOKUP(B30,Payscale!R:T,3,0)),0,VLOOKUP(B30,Payscale!R:T,3,0)))*D30)</f>
        <v>0</v>
      </c>
      <c r="K30" s="255"/>
      <c r="L30" s="238"/>
      <c r="M30" s="181">
        <f t="shared" ref="M30:M33" si="8">J30*1.03</f>
        <v>0</v>
      </c>
      <c r="N30" s="255"/>
      <c r="O30" s="238"/>
      <c r="P30" s="181">
        <f t="shared" ref="P30:P33" si="9">M30*1.03</f>
        <v>0</v>
      </c>
    </row>
    <row r="31" spans="1:23" x14ac:dyDescent="0.25">
      <c r="A31" s="43"/>
      <c r="B31" s="3"/>
      <c r="C31" s="236"/>
      <c r="D31" s="242"/>
      <c r="E31" s="255"/>
      <c r="F31" s="238"/>
      <c r="G31" s="181">
        <f>IF(C31&gt;0,(IF(ISERROR(VLOOKUP(B31,Payscale!R:S,2,0)),0,VLOOKUP(B31,Payscale!R:S,2,0)))*C31,(IF(ISERROR(VLOOKUP(B31,Payscale!R:T,3,0)),0,VLOOKUP(B31,Payscale!R:T,3,0)))*D31)</f>
        <v>0</v>
      </c>
      <c r="H31" s="255"/>
      <c r="I31" s="238"/>
      <c r="J31" s="181">
        <f>IF(C31&gt;0,(IF(ISERROR(VLOOKUP(B31,Payscale!R:S,2,0)),0,VLOOKUP(B31,Payscale!R:S,2,0)))*C31,(IF(ISERROR(VLOOKUP(B31,Payscale!R:T,3,0)),0,VLOOKUP(B31,Payscale!R:T,3,0)))*D31)</f>
        <v>0</v>
      </c>
      <c r="K31" s="255"/>
      <c r="L31" s="238"/>
      <c r="M31" s="181">
        <f t="shared" si="8"/>
        <v>0</v>
      </c>
      <c r="N31" s="255"/>
      <c r="O31" s="238"/>
      <c r="P31" s="181">
        <f t="shared" si="9"/>
        <v>0</v>
      </c>
    </row>
    <row r="32" spans="1:23" hidden="1" x14ac:dyDescent="0.25">
      <c r="A32" s="46"/>
      <c r="B32" s="3"/>
      <c r="C32" s="238"/>
      <c r="D32" s="244"/>
      <c r="E32" s="255"/>
      <c r="F32" s="238"/>
      <c r="G32" s="181">
        <f>IF(C32&gt;0,(IF(ISERROR(VLOOKUP(B32,Payscale!R:S,2,0)),0,VLOOKUP(B32,Payscale!R:S,2,0)))*C32,(IF(ISERROR(VLOOKUP(B32,Payscale!R:T,3,0)),0,VLOOKUP(B32,Payscale!R:T,3,0)))*D32)</f>
        <v>0</v>
      </c>
      <c r="H32" s="255"/>
      <c r="I32" s="238"/>
      <c r="J32" s="181">
        <f>IF(C32&gt;0,(IF(ISERROR(VLOOKUP(B32,Payscale!R:S,2,0)),0,VLOOKUP(B32,Payscale!R:S,2,0)))*C32,(IF(ISERROR(VLOOKUP(B32,Payscale!R:T,3,0)),0,VLOOKUP(B32,Payscale!R:T,3,0)))*D32)</f>
        <v>0</v>
      </c>
      <c r="K32" s="255"/>
      <c r="L32" s="238"/>
      <c r="M32" s="181">
        <f t="shared" si="8"/>
        <v>0</v>
      </c>
      <c r="N32" s="255"/>
      <c r="O32" s="238"/>
      <c r="P32" s="181">
        <f t="shared" si="9"/>
        <v>0</v>
      </c>
    </row>
    <row r="33" spans="1:16" hidden="1" x14ac:dyDescent="0.25">
      <c r="A33" s="46"/>
      <c r="B33" s="3"/>
      <c r="C33" s="238"/>
      <c r="D33" s="244"/>
      <c r="E33" s="255"/>
      <c r="F33" s="238"/>
      <c r="G33" s="181">
        <f>IF(C33&gt;0,(IF(ISERROR(VLOOKUP(B33,Payscale!R:S,2,0)),0,VLOOKUP(B33,Payscale!R:S,2,0)))*C33,(IF(ISERROR(VLOOKUP(B33,Payscale!R:T,3,0)),0,VLOOKUP(B33,Payscale!R:T,3,0)))*D33)</f>
        <v>0</v>
      </c>
      <c r="H33" s="255"/>
      <c r="I33" s="238"/>
      <c r="J33" s="181">
        <f>IF(C33&gt;0,(IF(ISERROR(VLOOKUP(B33,Payscale!R:S,2,0)),0,VLOOKUP(B33,Payscale!R:S,2,0)))*C33,(IF(ISERROR(VLOOKUP(B33,Payscale!R:T,3,0)),0,VLOOKUP(B33,Payscale!R:T,3,0)))*D33)</f>
        <v>0</v>
      </c>
      <c r="K33" s="255"/>
      <c r="L33" s="238"/>
      <c r="M33" s="181">
        <f t="shared" si="8"/>
        <v>0</v>
      </c>
      <c r="N33" s="255"/>
      <c r="O33" s="238"/>
      <c r="P33" s="181">
        <f t="shared" si="9"/>
        <v>0</v>
      </c>
    </row>
    <row r="34" spans="1:16" x14ac:dyDescent="0.25">
      <c r="A34" s="56" t="s">
        <v>52</v>
      </c>
      <c r="B34" s="2"/>
      <c r="C34" s="237"/>
      <c r="D34" s="243"/>
      <c r="E34" s="256"/>
      <c r="F34" s="239"/>
      <c r="G34" s="182">
        <f>SUM(G29:G33)</f>
        <v>0</v>
      </c>
      <c r="H34" s="256"/>
      <c r="I34" s="239"/>
      <c r="J34" s="182">
        <f>SUM(J29:J33)</f>
        <v>30233</v>
      </c>
      <c r="K34" s="256"/>
      <c r="L34" s="239"/>
      <c r="M34" s="182">
        <f>SUM(M29:M33)</f>
        <v>31139.99</v>
      </c>
      <c r="N34" s="256"/>
      <c r="O34" s="239"/>
      <c r="P34" s="182">
        <f>SUM(P29:P33)</f>
        <v>32074.189700000003</v>
      </c>
    </row>
    <row r="35" spans="1:16" x14ac:dyDescent="0.25">
      <c r="A35" s="47" t="s">
        <v>147</v>
      </c>
      <c r="B35" s="5"/>
      <c r="C35" s="239"/>
      <c r="D35" s="245"/>
      <c r="E35" s="256"/>
      <c r="F35" s="239"/>
      <c r="G35" s="182"/>
      <c r="H35" s="256"/>
      <c r="I35" s="239"/>
      <c r="J35" s="182"/>
      <c r="K35" s="256"/>
      <c r="L35" s="239"/>
      <c r="M35" s="182"/>
      <c r="N35" s="256"/>
      <c r="O35" s="239"/>
      <c r="P35" s="182"/>
    </row>
    <row r="36" spans="1:16" x14ac:dyDescent="0.25">
      <c r="A36" s="55" t="s">
        <v>62</v>
      </c>
      <c r="B36" s="3" t="s">
        <v>45</v>
      </c>
      <c r="C36" s="236">
        <v>94.25</v>
      </c>
      <c r="D36" s="242"/>
      <c r="E36" s="255"/>
      <c r="F36" s="238"/>
      <c r="G36" s="181"/>
      <c r="H36" s="255"/>
      <c r="I36" s="238"/>
      <c r="J36" s="181">
        <f>IF(C36&gt;0,(IF(ISERROR(VLOOKUP(B36,Payscale!R:S,2,0)),0,VLOOKUP(B36,Payscale!R:S,2,0)))*C36,(IF(ISERROR(VLOOKUP(B36,Payscale!R:T,3,0)),0,VLOOKUP(B36,Payscale!R:T,3,0)))*D36)</f>
        <v>3023.3</v>
      </c>
      <c r="K36" s="255"/>
      <c r="L36" s="238"/>
      <c r="M36" s="181">
        <f>J36*1.03</f>
        <v>3113.9990000000003</v>
      </c>
      <c r="N36" s="255"/>
      <c r="O36" s="238"/>
      <c r="P36" s="181">
        <f>M36*1.03</f>
        <v>3207.4189700000002</v>
      </c>
    </row>
    <row r="37" spans="1:16" x14ac:dyDescent="0.25">
      <c r="A37" s="223" t="s">
        <v>61</v>
      </c>
      <c r="B37" s="3" t="s">
        <v>49</v>
      </c>
      <c r="C37" s="236"/>
      <c r="D37" s="242">
        <v>0.15</v>
      </c>
      <c r="E37" s="255"/>
      <c r="F37" s="238"/>
      <c r="G37" s="181"/>
      <c r="H37" s="255"/>
      <c r="I37" s="238"/>
      <c r="J37" s="181">
        <f>IF(C37&gt;0,(IF(ISERROR(VLOOKUP(B37,Payscale!R:S,2,0)),0,VLOOKUP(B37,Payscale!R:S,2,0)))*C37,(IF(ISERROR(VLOOKUP(B37,Payscale!R:T,3,0)),0,VLOOKUP(B37,Payscale!R:T,3,0)))*D37)</f>
        <v>4293.45</v>
      </c>
      <c r="K37" s="255"/>
      <c r="L37" s="238"/>
      <c r="M37" s="181">
        <f t="shared" ref="M37:M38" si="10">J37*1.03</f>
        <v>4422.2534999999998</v>
      </c>
      <c r="N37" s="255"/>
      <c r="O37" s="238"/>
      <c r="P37" s="181">
        <f t="shared" ref="P37:P38" si="11">M37*1.03</f>
        <v>4554.9211050000004</v>
      </c>
    </row>
    <row r="38" spans="1:16" hidden="1" x14ac:dyDescent="0.25">
      <c r="A38" s="223"/>
      <c r="B38" s="3"/>
      <c r="C38" s="236"/>
      <c r="D38" s="242"/>
      <c r="E38" s="255"/>
      <c r="F38" s="238"/>
      <c r="G38" s="181">
        <f>IF(C38&gt;0,(IF(ISERROR(VLOOKUP(B38,Payscale!R:S,2,0)),0,VLOOKUP(B38,Payscale!R:S,2,0)))*C38,(IF(ISERROR(VLOOKUP(B38,Payscale!R:T,3,0)),0,VLOOKUP(B38,Payscale!R:T,3,0)))*D38)</f>
        <v>0</v>
      </c>
      <c r="H38" s="255"/>
      <c r="I38" s="238"/>
      <c r="J38" s="181">
        <f>IF(C38&gt;0,(IF(ISERROR(VLOOKUP(B38,Payscale!R:S,2,0)),0,VLOOKUP(B38,Payscale!R:S,2,0)))*C38,(IF(ISERROR(VLOOKUP(B38,Payscale!R:T,3,0)),0,VLOOKUP(B38,Payscale!R:T,3,0)))*D38)</f>
        <v>0</v>
      </c>
      <c r="K38" s="255"/>
      <c r="L38" s="238"/>
      <c r="M38" s="181">
        <f t="shared" si="10"/>
        <v>0</v>
      </c>
      <c r="N38" s="255"/>
      <c r="O38" s="238"/>
      <c r="P38" s="181">
        <f t="shared" si="11"/>
        <v>0</v>
      </c>
    </row>
    <row r="39" spans="1:16" hidden="1" x14ac:dyDescent="0.25">
      <c r="A39" s="7"/>
      <c r="B39" s="3"/>
      <c r="C39" s="236"/>
      <c r="D39" s="242"/>
      <c r="E39" s="255"/>
      <c r="F39" s="238"/>
      <c r="G39" s="181">
        <f>IF(C39&gt;0,(IF(ISERROR(VLOOKUP(B39,Payscale!R:S,2,0)),0,VLOOKUP(B39,Payscale!R:S,2,0)))*C39,(IF(ISERROR(VLOOKUP(B39,Payscale!R:T,3,0)),0,VLOOKUP(B39,Payscale!R:T,3,0)))*D39)</f>
        <v>0</v>
      </c>
      <c r="H39" s="255"/>
      <c r="I39" s="238"/>
      <c r="J39" s="181">
        <f>IF(C39&gt;0,(IF(ISERROR(VLOOKUP(B39,Payscale!R:S,2,0)),0,VLOOKUP(B39,Payscale!R:S,2,0)))*C39,(IF(ISERROR(VLOOKUP(B39,Payscale!R:T,3,0)),0,VLOOKUP(B39,Payscale!R:T,3,0)))*D39)</f>
        <v>0</v>
      </c>
      <c r="K39" s="255"/>
      <c r="L39" s="238"/>
      <c r="M39" s="181">
        <f>J39*1.03</f>
        <v>0</v>
      </c>
      <c r="N39" s="255"/>
      <c r="O39" s="238"/>
      <c r="P39" s="181">
        <f>M39*1.03</f>
        <v>0</v>
      </c>
    </row>
    <row r="40" spans="1:16" x14ac:dyDescent="0.25">
      <c r="A40" s="56" t="s">
        <v>57</v>
      </c>
      <c r="B40" s="2"/>
      <c r="C40" s="237"/>
      <c r="D40" s="243"/>
      <c r="E40" s="256"/>
      <c r="F40" s="239"/>
      <c r="G40" s="182">
        <f>SUM(G36:G39)</f>
        <v>0</v>
      </c>
      <c r="H40" s="256"/>
      <c r="I40" s="239"/>
      <c r="J40" s="182">
        <f>SUM(J36:J39)</f>
        <v>7316.75</v>
      </c>
      <c r="K40" s="256"/>
      <c r="L40" s="239"/>
      <c r="M40" s="182">
        <f>SUM(M36:M39)</f>
        <v>7536.2525000000005</v>
      </c>
      <c r="N40" s="256"/>
      <c r="O40" s="239"/>
      <c r="P40" s="182">
        <f>SUM(P36:P39)</f>
        <v>7762.3400750000001</v>
      </c>
    </row>
    <row r="41" spans="1:16" x14ac:dyDescent="0.25">
      <c r="A41" s="47" t="s">
        <v>148</v>
      </c>
      <c r="B41" s="5"/>
      <c r="C41" s="239"/>
      <c r="D41" s="245"/>
      <c r="E41" s="256"/>
      <c r="F41" s="239"/>
      <c r="G41" s="182"/>
      <c r="H41" s="256"/>
      <c r="I41" s="239"/>
      <c r="J41" s="182"/>
      <c r="K41" s="256"/>
      <c r="L41" s="239"/>
      <c r="M41" s="182"/>
      <c r="N41" s="256"/>
      <c r="O41" s="239"/>
      <c r="P41" s="182"/>
    </row>
    <row r="42" spans="1:16" x14ac:dyDescent="0.25">
      <c r="A42" s="43"/>
      <c r="B42" s="3"/>
      <c r="C42" s="236"/>
      <c r="D42" s="242"/>
      <c r="E42" s="255"/>
      <c r="F42" s="238"/>
      <c r="G42" s="181">
        <f>IF(C42&gt;0,(IF(ISERROR(VLOOKUP(B42,Payscale!R:S,2,0)),0,VLOOKUP(B42,Payscale!R:S,2,0)))*C42,(IF(ISERROR(VLOOKUP(B42,Payscale!R:T,3,0)),0,VLOOKUP(B42,Payscale!R:T,3,0)))*D42)</f>
        <v>0</v>
      </c>
      <c r="H42" s="255"/>
      <c r="I42" s="238"/>
      <c r="J42" s="181">
        <f>IF(C42&gt;0,(IF(ISERROR(VLOOKUP(B42,Payscale!R:S,2,0)),0,VLOOKUP(B42,Payscale!R:S,2,0)))*C42,(IF(ISERROR(VLOOKUP(B42,Payscale!R:T,3,0)),0,VLOOKUP(B42,Payscale!R:T,3,0)))*D42)</f>
        <v>0</v>
      </c>
      <c r="K42" s="255"/>
      <c r="L42" s="238"/>
      <c r="M42" s="181">
        <f>J42*1.03</f>
        <v>0</v>
      </c>
      <c r="N42" s="255"/>
      <c r="O42" s="238"/>
      <c r="P42" s="181">
        <f>M42*1.03</f>
        <v>0</v>
      </c>
    </row>
    <row r="43" spans="1:16" x14ac:dyDescent="0.25">
      <c r="A43" s="43"/>
      <c r="B43" s="3"/>
      <c r="C43" s="236"/>
      <c r="D43" s="242"/>
      <c r="E43" s="255"/>
      <c r="F43" s="238"/>
      <c r="G43" s="181">
        <f>IF(C43&gt;0,(IF(ISERROR(VLOOKUP(B43,Payscale!R:S,2,0)),0,VLOOKUP(B43,Payscale!R:S,2,0)))*C43,(IF(ISERROR(VLOOKUP(B43,Payscale!R:T,3,0)),0,VLOOKUP(B43,Payscale!R:T,3,0)))*D43)</f>
        <v>0</v>
      </c>
      <c r="H43" s="255"/>
      <c r="I43" s="238"/>
      <c r="J43" s="181">
        <f>IF(C43&gt;0,(IF(ISERROR(VLOOKUP(B43,Payscale!R:S,2,0)),0,VLOOKUP(B43,Payscale!R:S,2,0)))*C43,(IF(ISERROR(VLOOKUP(B43,Payscale!R:T,3,0)),0,VLOOKUP(B43,Payscale!R:T,3,0)))*D43)</f>
        <v>0</v>
      </c>
      <c r="K43" s="255"/>
      <c r="L43" s="238"/>
      <c r="M43" s="181">
        <f t="shared" ref="M43:M44" si="12">J43*1.03</f>
        <v>0</v>
      </c>
      <c r="N43" s="255"/>
      <c r="O43" s="238"/>
      <c r="P43" s="181">
        <f t="shared" ref="P43:P44" si="13">M43*1.03</f>
        <v>0</v>
      </c>
    </row>
    <row r="44" spans="1:16" hidden="1" x14ac:dyDescent="0.25">
      <c r="A44" s="43"/>
      <c r="B44" s="3"/>
      <c r="C44" s="236"/>
      <c r="D44" s="242"/>
      <c r="E44" s="43"/>
      <c r="F44" s="238"/>
      <c r="G44" s="181">
        <f>IF(C44&gt;0,(IF(ISERROR(VLOOKUP(B44,Payscale!R:S,2,0)),0,VLOOKUP(B44,Payscale!R:S,2,0)))*C44,(IF(ISERROR(VLOOKUP(B44,Payscale!R:T,3,0)),0,VLOOKUP(B44,Payscale!R:T,3,0)))*D44)</f>
        <v>0</v>
      </c>
      <c r="H44" s="255"/>
      <c r="I44" s="238"/>
      <c r="J44" s="181">
        <f>IF(C44&gt;0,(IF(ISERROR(VLOOKUP(B44,Payscale!R:S,2,0)),0,VLOOKUP(B44,Payscale!R:S,2,0)))*C44,(IF(ISERROR(VLOOKUP(B44,Payscale!R:T,3,0)),0,VLOOKUP(B44,Payscale!R:T,3,0)))*D44)</f>
        <v>0</v>
      </c>
      <c r="K44" s="255"/>
      <c r="L44" s="238"/>
      <c r="M44" s="181">
        <f t="shared" si="12"/>
        <v>0</v>
      </c>
      <c r="N44" s="255"/>
      <c r="O44" s="238"/>
      <c r="P44" s="181">
        <f t="shared" si="13"/>
        <v>0</v>
      </c>
    </row>
    <row r="45" spans="1:16" hidden="1" x14ac:dyDescent="0.25">
      <c r="A45" s="43"/>
      <c r="B45" s="3"/>
      <c r="C45" s="238"/>
      <c r="D45" s="244"/>
      <c r="E45" s="43"/>
      <c r="F45" s="238"/>
      <c r="G45" s="181">
        <f>IF(C45&gt;0,(IF(ISERROR(VLOOKUP(B45,Payscale!R:S,2,0)),0,VLOOKUP(B45,Payscale!R:S,2,0)))*C45,(IF(ISERROR(VLOOKUP(B45,Payscale!R:T,3,0)),0,VLOOKUP(B45,Payscale!R:T,3,0)))*D45)</f>
        <v>0</v>
      </c>
      <c r="H45" s="255"/>
      <c r="I45" s="238"/>
      <c r="J45" s="181">
        <f>IF(C45&gt;0,(IF(ISERROR(VLOOKUP(B45,Payscale!R:S,2,0)),0,VLOOKUP(B45,Payscale!R:S,2,0)))*C45,(IF(ISERROR(VLOOKUP(B45,Payscale!R:T,3,0)),0,VLOOKUP(B45,Payscale!R:T,3,0)))*D45)</f>
        <v>0</v>
      </c>
      <c r="K45" s="255"/>
      <c r="L45" s="238"/>
      <c r="M45" s="181">
        <f>J45*1.03</f>
        <v>0</v>
      </c>
      <c r="N45" s="255"/>
      <c r="O45" s="238"/>
      <c r="P45" s="181">
        <f>M45*1.03</f>
        <v>0</v>
      </c>
    </row>
    <row r="46" spans="1:16" x14ac:dyDescent="0.25">
      <c r="A46" s="56" t="s">
        <v>53</v>
      </c>
      <c r="B46" s="2"/>
      <c r="C46" s="2"/>
      <c r="D46" s="243"/>
      <c r="E46" s="47"/>
      <c r="F46" s="5"/>
      <c r="G46" s="48">
        <f>SUM(G42:G45)</f>
        <v>0</v>
      </c>
      <c r="H46" s="47"/>
      <c r="I46" s="5"/>
      <c r="J46" s="48">
        <f>SUM(J42:J45)</f>
        <v>0</v>
      </c>
      <c r="K46" s="47"/>
      <c r="L46" s="5"/>
      <c r="M46" s="69">
        <f>SUM(M42:M45)</f>
        <v>0</v>
      </c>
      <c r="N46" s="47"/>
      <c r="O46" s="5"/>
      <c r="P46" s="69">
        <f>SUM(P42:P45)</f>
        <v>0</v>
      </c>
    </row>
    <row r="47" spans="1:16" x14ac:dyDescent="0.25">
      <c r="A47" s="89" t="s">
        <v>97</v>
      </c>
      <c r="B47" s="86"/>
      <c r="C47" s="86"/>
      <c r="D47" s="246"/>
      <c r="E47" s="85"/>
      <c r="F47" s="86"/>
      <c r="G47" s="87"/>
      <c r="H47" s="85"/>
      <c r="I47" s="86"/>
      <c r="J47" s="87"/>
      <c r="K47" s="85"/>
      <c r="L47" s="86"/>
      <c r="M47" s="87"/>
      <c r="N47" s="85"/>
      <c r="O47" s="86"/>
      <c r="P47" s="87"/>
    </row>
    <row r="48" spans="1:16" x14ac:dyDescent="0.25">
      <c r="A48" s="43" t="s">
        <v>72</v>
      </c>
      <c r="B48" s="1"/>
      <c r="C48" s="1"/>
      <c r="D48" s="247"/>
      <c r="E48" s="43"/>
      <c r="F48" s="1"/>
      <c r="G48" s="66"/>
      <c r="H48" s="43"/>
      <c r="I48" s="1"/>
      <c r="J48" s="66">
        <v>10000</v>
      </c>
      <c r="K48" s="43"/>
      <c r="L48" s="1"/>
      <c r="M48" s="70">
        <v>12500</v>
      </c>
      <c r="N48" s="43"/>
      <c r="O48" s="1"/>
      <c r="P48" s="70">
        <v>12500</v>
      </c>
    </row>
    <row r="49" spans="1:16" x14ac:dyDescent="0.25">
      <c r="A49" s="43" t="s">
        <v>126</v>
      </c>
      <c r="B49" s="1"/>
      <c r="C49" s="1"/>
      <c r="D49" s="247"/>
      <c r="E49" s="43"/>
      <c r="F49" s="1"/>
      <c r="G49" s="66"/>
      <c r="H49" s="43"/>
      <c r="I49" s="1"/>
      <c r="J49" s="66"/>
      <c r="K49" s="43"/>
      <c r="L49" s="1"/>
      <c r="M49" s="70"/>
      <c r="N49" s="43"/>
      <c r="O49" s="1"/>
      <c r="P49" s="70"/>
    </row>
    <row r="50" spans="1:16" x14ac:dyDescent="0.25">
      <c r="A50" s="43" t="s">
        <v>114</v>
      </c>
      <c r="B50" s="1"/>
      <c r="C50" s="1"/>
      <c r="D50" s="247"/>
      <c r="E50" s="43"/>
      <c r="F50" s="1"/>
      <c r="G50" s="66"/>
      <c r="H50" s="43"/>
      <c r="I50" s="1"/>
      <c r="J50" s="66">
        <v>1500</v>
      </c>
      <c r="K50" s="43"/>
      <c r="L50" s="1"/>
      <c r="M50" s="70">
        <v>2000</v>
      </c>
      <c r="N50" s="43"/>
      <c r="O50" s="1"/>
      <c r="P50" s="70">
        <v>2200</v>
      </c>
    </row>
    <row r="51" spans="1:16" x14ac:dyDescent="0.25">
      <c r="A51" s="43" t="s">
        <v>73</v>
      </c>
      <c r="B51" s="1"/>
      <c r="C51" s="1"/>
      <c r="D51" s="244"/>
      <c r="E51" s="43"/>
      <c r="F51" s="1"/>
      <c r="G51" s="66"/>
      <c r="H51" s="43"/>
      <c r="I51" s="1"/>
      <c r="J51" s="66">
        <v>5000</v>
      </c>
      <c r="K51" s="43"/>
      <c r="L51" s="1"/>
      <c r="M51" s="70">
        <v>6000</v>
      </c>
      <c r="N51" s="43"/>
      <c r="O51" s="1"/>
      <c r="P51" s="70">
        <v>6000</v>
      </c>
    </row>
    <row r="52" spans="1:16" x14ac:dyDescent="0.25">
      <c r="A52" s="43" t="s">
        <v>74</v>
      </c>
      <c r="B52" s="1"/>
      <c r="C52" s="1"/>
      <c r="D52" s="244"/>
      <c r="E52" s="43"/>
      <c r="F52" s="1"/>
      <c r="G52" s="66"/>
      <c r="H52" s="43"/>
      <c r="I52" s="1"/>
      <c r="J52" s="66"/>
      <c r="K52" s="43"/>
      <c r="L52" s="1"/>
      <c r="M52" s="70"/>
      <c r="N52" s="43"/>
      <c r="O52" s="1"/>
      <c r="P52" s="70"/>
    </row>
    <row r="53" spans="1:16" x14ac:dyDescent="0.25">
      <c r="A53" s="43" t="s">
        <v>75</v>
      </c>
      <c r="B53" s="1"/>
      <c r="C53" s="180"/>
      <c r="D53" s="244"/>
      <c r="E53" s="43"/>
      <c r="F53" s="1"/>
      <c r="G53" s="66"/>
      <c r="H53" s="43"/>
      <c r="I53" s="1"/>
      <c r="J53" s="66"/>
      <c r="K53" s="43"/>
      <c r="L53" s="1"/>
      <c r="M53" s="70"/>
      <c r="N53" s="43"/>
      <c r="O53" s="1"/>
      <c r="P53" s="70"/>
    </row>
    <row r="54" spans="1:16" x14ac:dyDescent="0.25">
      <c r="A54" s="43" t="s">
        <v>113</v>
      </c>
      <c r="B54" s="1"/>
      <c r="C54" s="1"/>
      <c r="D54" s="244"/>
      <c r="E54" s="43"/>
      <c r="F54" s="1"/>
      <c r="G54" s="66">
        <v>1500</v>
      </c>
      <c r="H54" s="43"/>
      <c r="I54" s="1"/>
      <c r="J54" s="66">
        <v>1500</v>
      </c>
      <c r="K54" s="43"/>
      <c r="L54" s="1"/>
      <c r="M54" s="70"/>
      <c r="N54" s="43"/>
      <c r="O54" s="1"/>
      <c r="P54" s="70"/>
    </row>
    <row r="55" spans="1:16" x14ac:dyDescent="0.25">
      <c r="A55" s="43" t="s">
        <v>111</v>
      </c>
      <c r="B55" s="1"/>
      <c r="C55" s="1"/>
      <c r="D55" s="244"/>
      <c r="E55" s="43"/>
      <c r="F55" s="1"/>
      <c r="G55" s="66">
        <v>4000</v>
      </c>
      <c r="H55" s="43"/>
      <c r="I55" s="1"/>
      <c r="J55" s="66"/>
      <c r="K55" s="43"/>
      <c r="L55" s="1"/>
      <c r="M55" s="70">
        <v>9000</v>
      </c>
      <c r="N55" s="43"/>
      <c r="O55" s="1"/>
      <c r="P55" s="70">
        <v>15000</v>
      </c>
    </row>
    <row r="56" spans="1:16" x14ac:dyDescent="0.25">
      <c r="A56" s="43" t="s">
        <v>76</v>
      </c>
      <c r="B56" s="1"/>
      <c r="C56" s="1"/>
      <c r="D56" s="244"/>
      <c r="E56" s="43"/>
      <c r="F56" s="1"/>
      <c r="G56" s="66"/>
      <c r="H56" s="43"/>
      <c r="I56" s="1"/>
      <c r="J56" s="66"/>
      <c r="K56" s="43"/>
      <c r="L56" s="1"/>
      <c r="M56" s="70"/>
      <c r="N56" s="43"/>
      <c r="O56" s="1"/>
      <c r="P56" s="70"/>
    </row>
    <row r="57" spans="1:16" x14ac:dyDescent="0.25">
      <c r="A57" s="43" t="s">
        <v>77</v>
      </c>
      <c r="B57" s="1"/>
      <c r="C57" s="1"/>
      <c r="D57" s="244"/>
      <c r="E57" s="43"/>
      <c r="F57" s="1"/>
      <c r="G57" s="66"/>
      <c r="H57" s="43"/>
      <c r="I57" s="1"/>
      <c r="J57" s="66"/>
      <c r="K57" s="43"/>
      <c r="L57" s="1"/>
      <c r="M57" s="70"/>
      <c r="N57" s="43"/>
      <c r="O57" s="1"/>
      <c r="P57" s="70"/>
    </row>
    <row r="58" spans="1:16" x14ac:dyDescent="0.25">
      <c r="A58" s="43"/>
      <c r="B58" s="1"/>
      <c r="C58" s="1"/>
      <c r="D58" s="244"/>
      <c r="E58" s="43"/>
      <c r="F58" s="1"/>
      <c r="G58" s="66"/>
      <c r="H58" s="43"/>
      <c r="I58" s="1"/>
      <c r="J58" s="66"/>
      <c r="K58" s="43"/>
      <c r="L58" s="1"/>
      <c r="M58" s="70"/>
      <c r="N58" s="43"/>
      <c r="O58" s="1"/>
      <c r="P58" s="70"/>
    </row>
    <row r="59" spans="1:16" x14ac:dyDescent="0.25">
      <c r="A59" s="43"/>
      <c r="B59" s="1"/>
      <c r="C59" s="1"/>
      <c r="D59" s="244"/>
      <c r="E59" s="43"/>
      <c r="F59" s="1"/>
      <c r="G59" s="66"/>
      <c r="H59" s="43"/>
      <c r="I59" s="1"/>
      <c r="J59" s="66"/>
      <c r="K59" s="43"/>
      <c r="L59" s="1"/>
      <c r="M59" s="70"/>
      <c r="N59" s="43"/>
      <c r="O59" s="1"/>
      <c r="P59" s="70"/>
    </row>
    <row r="60" spans="1:16" x14ac:dyDescent="0.25">
      <c r="A60" s="88" t="s">
        <v>54</v>
      </c>
      <c r="B60" s="86"/>
      <c r="C60" s="86"/>
      <c r="D60" s="246"/>
      <c r="E60" s="85"/>
      <c r="F60" s="86"/>
      <c r="G60" s="87">
        <f>SUM(G48:G59)</f>
        <v>5500</v>
      </c>
      <c r="H60" s="85"/>
      <c r="I60" s="86"/>
      <c r="J60" s="87">
        <f>SUM(J48:J59)</f>
        <v>18000</v>
      </c>
      <c r="K60" s="85"/>
      <c r="L60" s="86"/>
      <c r="M60" s="87">
        <f>SUM(M48:M59)</f>
        <v>29500</v>
      </c>
      <c r="N60" s="85"/>
      <c r="O60" s="86"/>
      <c r="P60" s="87">
        <f>SUM(P48:P59)</f>
        <v>35700</v>
      </c>
    </row>
    <row r="61" spans="1:16" x14ac:dyDescent="0.25">
      <c r="A61" s="89" t="s">
        <v>98</v>
      </c>
      <c r="B61" s="90"/>
      <c r="C61" s="240"/>
      <c r="D61" s="248"/>
      <c r="E61" s="85"/>
      <c r="F61" s="86"/>
      <c r="G61" s="87"/>
      <c r="H61" s="85"/>
      <c r="I61" s="86"/>
      <c r="J61" s="87"/>
      <c r="K61" s="85"/>
      <c r="L61" s="86"/>
      <c r="M61" s="87"/>
      <c r="N61" s="85"/>
      <c r="O61" s="86"/>
      <c r="P61" s="87"/>
    </row>
    <row r="62" spans="1:16" x14ac:dyDescent="0.25">
      <c r="A62" s="43" t="s">
        <v>99</v>
      </c>
      <c r="B62" s="170" t="s">
        <v>110</v>
      </c>
      <c r="C62" s="1"/>
      <c r="D62" s="244"/>
      <c r="E62" s="43"/>
      <c r="F62" s="1"/>
      <c r="G62" s="70">
        <f>(G60+G46+G40+G34+G27)*0.3</f>
        <v>1650</v>
      </c>
      <c r="H62" s="43"/>
      <c r="I62" s="1"/>
      <c r="J62" s="70">
        <f>(J60+J46+J40+J34+J27)*0.3</f>
        <v>24770.267809207042</v>
      </c>
      <c r="K62" s="43"/>
      <c r="L62" s="1"/>
      <c r="M62" s="70">
        <f>(M60+M46+M40+M34+M27)*0.3</f>
        <v>28801.375843483253</v>
      </c>
      <c r="N62" s="43"/>
      <c r="O62" s="1"/>
      <c r="P62" s="70">
        <f>(P60+P46+P40+P34+P27)*0.3</f>
        <v>31259.917118787747</v>
      </c>
    </row>
    <row r="63" spans="1:16" x14ac:dyDescent="0.25">
      <c r="A63" s="43"/>
      <c r="B63" s="1"/>
      <c r="C63" s="1"/>
      <c r="D63" s="244"/>
      <c r="E63" s="43"/>
      <c r="F63" s="1"/>
      <c r="G63" s="70"/>
      <c r="H63" s="43"/>
      <c r="I63" s="1"/>
      <c r="J63" s="70"/>
      <c r="K63" s="43"/>
      <c r="L63" s="1"/>
      <c r="M63" s="70"/>
      <c r="N63" s="43"/>
      <c r="O63" s="1"/>
      <c r="P63" s="70"/>
    </row>
    <row r="64" spans="1:16" x14ac:dyDescent="0.25">
      <c r="A64" s="88" t="s">
        <v>55</v>
      </c>
      <c r="B64" s="86"/>
      <c r="C64" s="86"/>
      <c r="D64" s="246"/>
      <c r="E64" s="85"/>
      <c r="F64" s="86"/>
      <c r="G64" s="87">
        <f>SUM(G62:G63)</f>
        <v>1650</v>
      </c>
      <c r="H64" s="85"/>
      <c r="I64" s="86"/>
      <c r="J64" s="87">
        <f>SUM(J62:J63)</f>
        <v>24770.267809207042</v>
      </c>
      <c r="K64" s="85"/>
      <c r="L64" s="86"/>
      <c r="M64" s="87">
        <f>SUM(M62:M63)</f>
        <v>28801.375843483253</v>
      </c>
      <c r="N64" s="85"/>
      <c r="O64" s="86"/>
      <c r="P64" s="87">
        <f>SUM(P62:P63)</f>
        <v>31259.917118787747</v>
      </c>
    </row>
    <row r="65" spans="1:16" x14ac:dyDescent="0.25">
      <c r="A65" s="89" t="s">
        <v>153</v>
      </c>
      <c r="B65" s="86"/>
      <c r="C65" s="86"/>
      <c r="D65" s="246"/>
      <c r="E65" s="85"/>
      <c r="F65" s="86"/>
      <c r="G65" s="87"/>
      <c r="H65" s="85"/>
      <c r="I65" s="86"/>
      <c r="J65" s="87"/>
      <c r="K65" s="85"/>
      <c r="L65" s="86"/>
      <c r="M65" s="87"/>
      <c r="N65" s="85"/>
      <c r="O65" s="86"/>
      <c r="P65" s="87"/>
    </row>
    <row r="66" spans="1:16" x14ac:dyDescent="0.25">
      <c r="A66" s="43" t="s">
        <v>151</v>
      </c>
      <c r="B66" s="1"/>
      <c r="C66" s="1"/>
      <c r="D66" s="244"/>
      <c r="E66" s="43"/>
      <c r="F66" s="1"/>
      <c r="G66" s="70">
        <v>0</v>
      </c>
      <c r="H66" s="43"/>
      <c r="I66" s="1"/>
      <c r="J66" s="70">
        <v>4000</v>
      </c>
      <c r="K66" s="43"/>
      <c r="L66" s="1"/>
      <c r="M66" s="70">
        <v>4000</v>
      </c>
      <c r="N66" s="43"/>
      <c r="O66" s="1"/>
      <c r="P66" s="70">
        <v>4000</v>
      </c>
    </row>
    <row r="67" spans="1:16" x14ac:dyDescent="0.25">
      <c r="A67" s="43" t="s">
        <v>152</v>
      </c>
      <c r="B67" s="1"/>
      <c r="C67" s="1"/>
      <c r="D67" s="244"/>
      <c r="E67" s="43"/>
      <c r="F67" s="1"/>
      <c r="G67" s="70"/>
      <c r="H67" s="43"/>
      <c r="I67" s="1"/>
      <c r="J67" s="70"/>
      <c r="K67" s="43"/>
      <c r="L67" s="1"/>
      <c r="M67" s="70"/>
      <c r="N67" s="43"/>
      <c r="O67" s="1"/>
      <c r="P67" s="70"/>
    </row>
    <row r="68" spans="1:16" x14ac:dyDescent="0.25">
      <c r="A68" s="88" t="s">
        <v>154</v>
      </c>
      <c r="B68" s="86"/>
      <c r="C68" s="86"/>
      <c r="D68" s="246"/>
      <c r="E68" s="85"/>
      <c r="F68" s="86"/>
      <c r="G68" s="87">
        <f>SUM(G66:G67)</f>
        <v>0</v>
      </c>
      <c r="H68" s="85"/>
      <c r="I68" s="86"/>
      <c r="J68" s="87">
        <f>SUM(J66:J67)</f>
        <v>4000</v>
      </c>
      <c r="K68" s="85"/>
      <c r="L68" s="86"/>
      <c r="M68" s="87">
        <f>SUM(M66:M67)</f>
        <v>4000</v>
      </c>
      <c r="N68" s="85"/>
      <c r="O68" s="86"/>
      <c r="P68" s="87">
        <f>SUM(P66:P67)</f>
        <v>4000</v>
      </c>
    </row>
    <row r="69" spans="1:16" x14ac:dyDescent="0.25">
      <c r="A69" s="91" t="s">
        <v>0</v>
      </c>
      <c r="B69" s="92"/>
      <c r="C69" s="92"/>
      <c r="D69" s="249"/>
      <c r="E69" s="93"/>
      <c r="F69" s="94"/>
      <c r="G69" s="95">
        <f>G64+G60+G46+G40+G34+G27+G68</f>
        <v>7150</v>
      </c>
      <c r="H69" s="93"/>
      <c r="I69" s="94"/>
      <c r="J69" s="95">
        <f>J64+J60+J46+J40+J34+J27+J68</f>
        <v>111337.8271732305</v>
      </c>
      <c r="K69" s="93"/>
      <c r="L69" s="94"/>
      <c r="M69" s="95">
        <f>M64+M60+M46+M40+M34+M27+M68</f>
        <v>128805.96198842743</v>
      </c>
      <c r="N69" s="93"/>
      <c r="O69" s="94"/>
      <c r="P69" s="95">
        <f>P64+P60+P46+P40+P34+P27+P68</f>
        <v>139459.64084808025</v>
      </c>
    </row>
    <row r="70" spans="1:16" ht="15.75" thickBot="1" x14ac:dyDescent="0.3">
      <c r="A70" s="58"/>
      <c r="B70" s="59"/>
      <c r="C70" s="59"/>
      <c r="D70" s="250"/>
      <c r="E70" s="60"/>
      <c r="F70" s="61"/>
      <c r="G70" s="71"/>
      <c r="H70" s="60"/>
      <c r="I70" s="61"/>
      <c r="J70" s="71"/>
      <c r="K70" s="60"/>
      <c r="L70" s="61"/>
      <c r="M70" s="71"/>
      <c r="N70" s="60"/>
      <c r="O70" s="61"/>
      <c r="P70" s="71"/>
    </row>
    <row r="71" spans="1:16" x14ac:dyDescent="0.25">
      <c r="A71" s="62" t="s">
        <v>107</v>
      </c>
      <c r="B71" s="63"/>
      <c r="C71" s="135"/>
      <c r="D71" s="218"/>
      <c r="E71" s="64"/>
      <c r="F71" s="63"/>
      <c r="G71" s="72">
        <f>G18-G69</f>
        <v>-7150</v>
      </c>
      <c r="H71" s="64"/>
      <c r="I71" s="63"/>
      <c r="J71" s="72">
        <f>J18-J69</f>
        <v>8662.1728267694998</v>
      </c>
      <c r="K71" s="64"/>
      <c r="L71" s="63"/>
      <c r="M71" s="72">
        <f>M18-M69</f>
        <v>68194.038011572571</v>
      </c>
      <c r="N71" s="64"/>
      <c r="O71" s="63"/>
      <c r="P71" s="72">
        <f>P18-P69</f>
        <v>153540.35915191975</v>
      </c>
    </row>
    <row r="72" spans="1:16" x14ac:dyDescent="0.25">
      <c r="A72" s="133" t="s">
        <v>108</v>
      </c>
      <c r="B72" s="134"/>
      <c r="C72" s="136"/>
      <c r="D72" s="219"/>
      <c r="E72" s="138"/>
      <c r="F72" s="134"/>
      <c r="G72" s="139">
        <v>0</v>
      </c>
      <c r="H72" s="138"/>
      <c r="I72" s="134"/>
      <c r="J72" s="139">
        <f>J71*0.5</f>
        <v>4331.0864133847499</v>
      </c>
      <c r="K72" s="138"/>
      <c r="L72" s="134"/>
      <c r="M72" s="139">
        <f>M71*0.5</f>
        <v>34097.019005786286</v>
      </c>
      <c r="N72" s="138"/>
      <c r="O72" s="134"/>
      <c r="P72" s="139">
        <f>P71*0.5</f>
        <v>76770.179575959875</v>
      </c>
    </row>
    <row r="73" spans="1:16" x14ac:dyDescent="0.25">
      <c r="A73" s="133" t="s">
        <v>64</v>
      </c>
      <c r="B73" s="134"/>
      <c r="C73" s="136"/>
      <c r="D73" s="219"/>
      <c r="E73" s="138"/>
      <c r="F73" s="134"/>
      <c r="G73" s="139">
        <f>G71+G64</f>
        <v>-5500</v>
      </c>
      <c r="H73" s="138"/>
      <c r="I73" s="134"/>
      <c r="J73" s="139">
        <f>J71+J64</f>
        <v>33432.440635976542</v>
      </c>
      <c r="K73" s="138"/>
      <c r="L73" s="134"/>
      <c r="M73" s="139">
        <f>M71+M64</f>
        <v>96995.413855055827</v>
      </c>
      <c r="N73" s="138"/>
      <c r="O73" s="134"/>
      <c r="P73" s="139">
        <f>P71+P64</f>
        <v>184800.27627070749</v>
      </c>
    </row>
    <row r="74" spans="1:16" ht="15.75" thickBot="1" x14ac:dyDescent="0.3">
      <c r="A74" s="129" t="s">
        <v>63</v>
      </c>
      <c r="B74" s="130"/>
      <c r="C74" s="137"/>
      <c r="D74" s="220"/>
      <c r="E74" s="131"/>
      <c r="F74" s="130"/>
      <c r="G74" s="132">
        <f>G71+G40+G27+G64</f>
        <v>-5500</v>
      </c>
      <c r="H74" s="131"/>
      <c r="I74" s="130"/>
      <c r="J74" s="132">
        <f>J71+J40+J27+J64</f>
        <v>67767</v>
      </c>
      <c r="K74" s="131"/>
      <c r="L74" s="130"/>
      <c r="M74" s="132">
        <f>M71+M40+M27+M64</f>
        <v>132360.00999999998</v>
      </c>
      <c r="N74" s="131"/>
      <c r="O74" s="130"/>
      <c r="P74" s="132">
        <f>P71+P40+P27+P64</f>
        <v>221225.81029999998</v>
      </c>
    </row>
    <row r="75" spans="1:16" x14ac:dyDescent="0.25">
      <c r="E75"/>
      <c r="F75"/>
      <c r="G75" s="73"/>
    </row>
    <row r="76" spans="1:16" x14ac:dyDescent="0.25">
      <c r="E76"/>
      <c r="F76"/>
      <c r="G76" s="73"/>
    </row>
    <row r="77" spans="1:16" x14ac:dyDescent="0.25">
      <c r="A77" s="173" t="s">
        <v>115</v>
      </c>
      <c r="B77" s="174"/>
      <c r="C77" s="176"/>
      <c r="D77" s="221"/>
      <c r="E77" s="173"/>
      <c r="F77" s="174"/>
      <c r="G77" s="175"/>
      <c r="H77" s="173"/>
      <c r="I77" s="174"/>
      <c r="J77" s="175"/>
      <c r="K77" s="173"/>
      <c r="L77" s="174"/>
      <c r="M77" s="175"/>
      <c r="N77" s="173"/>
      <c r="O77" s="174"/>
      <c r="P77" s="175"/>
    </row>
    <row r="78" spans="1:16" x14ac:dyDescent="0.25">
      <c r="A78" s="43" t="s">
        <v>118</v>
      </c>
      <c r="B78" s="1"/>
      <c r="C78" s="44"/>
      <c r="D78" s="215"/>
      <c r="E78" s="43"/>
      <c r="F78" s="1"/>
      <c r="G78" s="66">
        <v>100000</v>
      </c>
      <c r="H78" s="43"/>
      <c r="I78" s="1"/>
      <c r="J78" s="66">
        <v>25000</v>
      </c>
      <c r="K78" s="43"/>
      <c r="L78" s="1"/>
      <c r="M78" s="70"/>
      <c r="N78" s="43"/>
      <c r="O78" s="1"/>
      <c r="P78" s="70"/>
    </row>
    <row r="79" spans="1:16" x14ac:dyDescent="0.25">
      <c r="A79" s="43"/>
      <c r="B79" s="1"/>
      <c r="C79" s="44"/>
      <c r="D79" s="215"/>
      <c r="E79" s="43"/>
      <c r="F79" s="1"/>
      <c r="G79" s="66"/>
      <c r="H79" s="43"/>
      <c r="I79" s="1"/>
      <c r="J79" s="66"/>
      <c r="K79" s="43"/>
      <c r="L79" s="1"/>
      <c r="M79" s="70"/>
      <c r="N79" s="43"/>
      <c r="O79" s="1"/>
      <c r="P79" s="70"/>
    </row>
    <row r="80" spans="1:16" x14ac:dyDescent="0.25">
      <c r="A80" s="43"/>
      <c r="B80" s="1"/>
      <c r="C80" s="44"/>
      <c r="D80" s="217"/>
      <c r="E80" s="43"/>
      <c r="F80" s="1"/>
      <c r="G80" s="66"/>
      <c r="H80" s="43"/>
      <c r="I80" s="1"/>
      <c r="J80" s="66"/>
      <c r="K80" s="43"/>
      <c r="L80" s="1"/>
      <c r="M80" s="70"/>
      <c r="N80" s="43"/>
      <c r="O80" s="1"/>
      <c r="P80" s="70"/>
    </row>
    <row r="81" spans="1:16" x14ac:dyDescent="0.25">
      <c r="A81" s="43"/>
      <c r="B81" s="1"/>
      <c r="C81" s="44"/>
      <c r="D81" s="217"/>
      <c r="E81" s="43"/>
      <c r="F81" s="1"/>
      <c r="G81" s="66"/>
      <c r="H81" s="43"/>
      <c r="I81" s="1"/>
      <c r="J81" s="66"/>
      <c r="K81" s="43"/>
      <c r="L81" s="1"/>
      <c r="M81" s="70"/>
      <c r="N81" s="43"/>
      <c r="O81" s="1"/>
      <c r="P81" s="70"/>
    </row>
    <row r="82" spans="1:16" x14ac:dyDescent="0.25">
      <c r="A82" s="51" t="s">
        <v>116</v>
      </c>
      <c r="B82" s="39"/>
      <c r="C82" s="52"/>
      <c r="D82" s="216"/>
      <c r="E82" s="45"/>
      <c r="F82" s="40"/>
      <c r="G82" s="67">
        <f>SUM(G78:G81)</f>
        <v>100000</v>
      </c>
      <c r="H82" s="45"/>
      <c r="I82" s="40"/>
      <c r="J82" s="67">
        <f>SUM(J78:J81)</f>
        <v>25000</v>
      </c>
      <c r="K82" s="45"/>
      <c r="L82" s="40"/>
      <c r="M82" s="67">
        <f>SUM(M78:M81)</f>
        <v>0</v>
      </c>
      <c r="N82" s="45"/>
      <c r="O82" s="40"/>
      <c r="P82" s="67">
        <f>SUM(P78:P81)</f>
        <v>0</v>
      </c>
    </row>
  </sheetData>
  <mergeCells count="21">
    <mergeCell ref="C20:D20"/>
    <mergeCell ref="C12:D12"/>
    <mergeCell ref="C13:D13"/>
    <mergeCell ref="C14:D14"/>
    <mergeCell ref="C15:D15"/>
    <mergeCell ref="C16:D16"/>
    <mergeCell ref="C17:D17"/>
    <mergeCell ref="R7:Z7"/>
    <mergeCell ref="C8:D8"/>
    <mergeCell ref="C9:D9"/>
    <mergeCell ref="C10:D10"/>
    <mergeCell ref="C18:D18"/>
    <mergeCell ref="N5:P5"/>
    <mergeCell ref="C6:D6"/>
    <mergeCell ref="C11:D11"/>
    <mergeCell ref="B1:H1"/>
    <mergeCell ref="B2:H2"/>
    <mergeCell ref="H5:J5"/>
    <mergeCell ref="K5:M5"/>
    <mergeCell ref="C7:D7"/>
    <mergeCell ref="E5:G5"/>
  </mergeCells>
  <pageMargins left="0.51181102362204722" right="0.31496062992125984" top="0.74803149606299213" bottom="0.74803149606299213" header="0.31496062992125984" footer="0.31496062992125984"/>
  <pageSetup scale="41" orientation="landscape" r:id="rId1"/>
  <headerFooter>
    <oddHeader>&amp;CProgramme Name</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1835EAD2-B519-47A2-8DCD-63A57500CDB1}">
          <x14:formula1>
            <xm:f>Payscale!$R$7:$R$13</xm:f>
          </x14:formula1>
          <xm:sqref>B36:B39 B22:B26 B42:B45 B29:B33</xm:sqref>
        </x14:dataValidation>
        <x14:dataValidation type="list" allowBlank="1" showInputMessage="1" showErrorMessage="1" xr:uid="{6F3093F0-9C1F-4693-93DF-4FE91C8AC6B8}">
          <x14:formula1>
            <xm:f>Payscale!$V$13:$V$14</xm:f>
          </x14:formula1>
          <xm:sqref>B2:H2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A6439-FFD4-46D1-AB91-DF2ACA78E1B5}">
  <dimension ref="A1:X54"/>
  <sheetViews>
    <sheetView topLeftCell="E4" workbookViewId="0">
      <selection activeCell="P44" sqref="P44"/>
    </sheetView>
  </sheetViews>
  <sheetFormatPr defaultRowHeight="15" x14ac:dyDescent="0.25"/>
  <cols>
    <col min="1" max="1" width="9.28515625" customWidth="1"/>
    <col min="14" max="14" width="38.42578125" bestFit="1" customWidth="1"/>
    <col min="15" max="15" width="15.5703125" bestFit="1" customWidth="1"/>
    <col min="16" max="16" width="11.5703125" bestFit="1" customWidth="1"/>
    <col min="18" max="18" width="19.7109375" bestFit="1" customWidth="1"/>
    <col min="19" max="19" width="10.5703125" bestFit="1" customWidth="1"/>
    <col min="20" max="20" width="10.5703125" style="77" customWidth="1"/>
    <col min="22" max="22" width="47.7109375" bestFit="1" customWidth="1"/>
  </cols>
  <sheetData>
    <row r="1" spans="1:24" x14ac:dyDescent="0.25">
      <c r="A1" t="s">
        <v>158</v>
      </c>
      <c r="N1" t="s">
        <v>11</v>
      </c>
    </row>
    <row r="2" spans="1:24" ht="15" customHeight="1" x14ac:dyDescent="0.25">
      <c r="N2" t="s">
        <v>12</v>
      </c>
      <c r="O2" t="s">
        <v>13</v>
      </c>
    </row>
    <row r="3" spans="1:24" x14ac:dyDescent="0.25">
      <c r="F3" s="1"/>
      <c r="G3" s="1"/>
      <c r="H3" s="9"/>
      <c r="I3" s="1"/>
    </row>
    <row r="4" spans="1:24" ht="30" x14ac:dyDescent="0.25">
      <c r="A4" s="10" t="s">
        <v>14</v>
      </c>
      <c r="B4" s="10" t="s">
        <v>15</v>
      </c>
      <c r="C4" s="10" t="s">
        <v>16</v>
      </c>
      <c r="D4" s="10"/>
      <c r="E4" s="10"/>
      <c r="F4" s="11" t="s">
        <v>17</v>
      </c>
      <c r="G4" s="12">
        <v>45139</v>
      </c>
      <c r="H4" s="9"/>
      <c r="I4" s="13"/>
      <c r="J4" s="10" t="s">
        <v>18</v>
      </c>
      <c r="K4" s="10" t="s">
        <v>14</v>
      </c>
      <c r="L4" s="10" t="s">
        <v>19</v>
      </c>
      <c r="N4" t="s">
        <v>20</v>
      </c>
      <c r="O4" s="38" t="s">
        <v>21</v>
      </c>
    </row>
    <row r="5" spans="1:24" x14ac:dyDescent="0.25">
      <c r="A5" s="14"/>
      <c r="B5" s="14"/>
      <c r="C5" s="14"/>
      <c r="D5" s="14"/>
      <c r="E5" s="14"/>
      <c r="F5" s="15">
        <v>52</v>
      </c>
      <c r="G5" s="16"/>
      <c r="H5" s="17"/>
      <c r="I5" s="18"/>
      <c r="J5" s="19">
        <f>G5*18%</f>
        <v>0</v>
      </c>
      <c r="K5" s="19"/>
      <c r="L5" s="20">
        <f t="shared" ref="L5:L30" si="0">G5+J5+K5</f>
        <v>0</v>
      </c>
      <c r="N5" s="21" t="s">
        <v>22</v>
      </c>
      <c r="O5" s="22">
        <v>99159.280252500015</v>
      </c>
      <c r="P5" s="22"/>
      <c r="R5" s="21" t="s">
        <v>43</v>
      </c>
      <c r="S5" s="183">
        <f>((O6+O7+O9+O11+O14+O18+O19+O22+O23)/(36.25*52))/9</f>
        <v>60.032880000414906</v>
      </c>
      <c r="T5" s="222">
        <f>(O6+O7+O9+O11+O14+O18+O19+O22+O23)/9</f>
        <v>113161.97880078209</v>
      </c>
      <c r="V5" t="s">
        <v>79</v>
      </c>
      <c r="W5" s="75">
        <f>6403.59/120</f>
        <v>53.363250000000001</v>
      </c>
      <c r="X5" s="81">
        <v>0.3</v>
      </c>
    </row>
    <row r="6" spans="1:24" x14ac:dyDescent="0.25">
      <c r="A6" s="14"/>
      <c r="B6" s="14"/>
      <c r="C6" s="14"/>
      <c r="D6" s="14"/>
      <c r="E6" s="14"/>
      <c r="F6" s="15">
        <v>51</v>
      </c>
      <c r="G6" s="16"/>
      <c r="H6" s="23">
        <v>9</v>
      </c>
      <c r="I6" s="18"/>
      <c r="J6" s="19">
        <f t="shared" ref="J6:J11" si="1">G6*18%</f>
        <v>0</v>
      </c>
      <c r="K6" s="19"/>
      <c r="L6" s="20">
        <f t="shared" si="0"/>
        <v>0</v>
      </c>
      <c r="N6" s="21" t="s">
        <v>23</v>
      </c>
      <c r="O6" s="22">
        <v>116224.84401395549</v>
      </c>
      <c r="P6" s="22"/>
      <c r="R6" s="21" t="s">
        <v>156</v>
      </c>
      <c r="S6" s="183">
        <f>((O5+O8+O10+O12+O13+O15+O16+O17+O20+O21)/(36.25*52))/10</f>
        <v>59.751605574799896</v>
      </c>
      <c r="T6" s="222">
        <f>(O5+O8+O10+O12+O13+O15+O16+O17+O20+O21)/10</f>
        <v>112631.7765084978</v>
      </c>
      <c r="V6" t="s">
        <v>58</v>
      </c>
      <c r="W6" s="75">
        <f>6403.59/120</f>
        <v>53.363250000000001</v>
      </c>
      <c r="X6" s="81">
        <v>0.3</v>
      </c>
    </row>
    <row r="7" spans="1:24" x14ac:dyDescent="0.25">
      <c r="A7" s="14"/>
      <c r="B7" s="14"/>
      <c r="C7" s="14"/>
      <c r="D7" s="14"/>
      <c r="E7" s="14"/>
      <c r="F7" s="15">
        <v>50</v>
      </c>
      <c r="G7" s="16"/>
      <c r="H7" s="24"/>
      <c r="I7" s="18"/>
      <c r="J7" s="19">
        <f t="shared" si="1"/>
        <v>0</v>
      </c>
      <c r="K7" s="19"/>
      <c r="L7" s="20">
        <f t="shared" si="0"/>
        <v>0</v>
      </c>
      <c r="N7" s="21" t="s">
        <v>24</v>
      </c>
      <c r="O7" s="22">
        <v>118743.92082360973</v>
      </c>
      <c r="P7" s="22"/>
      <c r="R7" t="s">
        <v>44</v>
      </c>
      <c r="S7" s="183">
        <f>L12/(36.25*52)</f>
        <v>40.777188328912466</v>
      </c>
      <c r="T7" s="222">
        <f>L12</f>
        <v>76865</v>
      </c>
      <c r="V7" t="s">
        <v>80</v>
      </c>
      <c r="W7" s="75">
        <f>W6*0.9</f>
        <v>48.026924999999999</v>
      </c>
      <c r="X7" s="81">
        <v>0.3</v>
      </c>
    </row>
    <row r="8" spans="1:24" x14ac:dyDescent="0.25">
      <c r="A8" s="14"/>
      <c r="B8" s="14"/>
      <c r="C8" s="14"/>
      <c r="D8" s="14"/>
      <c r="E8" s="14"/>
      <c r="F8" s="15">
        <v>49</v>
      </c>
      <c r="G8" s="16"/>
      <c r="H8" s="24"/>
      <c r="I8" s="25"/>
      <c r="J8" s="19">
        <f t="shared" si="1"/>
        <v>0</v>
      </c>
      <c r="K8" s="19"/>
      <c r="L8" s="20">
        <f t="shared" si="0"/>
        <v>0</v>
      </c>
      <c r="N8" s="21" t="s">
        <v>25</v>
      </c>
      <c r="O8" s="22">
        <v>122962.70314200004</v>
      </c>
      <c r="P8" s="22"/>
      <c r="R8" t="s">
        <v>45</v>
      </c>
      <c r="S8" s="183">
        <f>L20/(36.25*52)</f>
        <v>32.07745358090186</v>
      </c>
      <c r="T8" s="222">
        <f>L20</f>
        <v>60466</v>
      </c>
    </row>
    <row r="9" spans="1:24" x14ac:dyDescent="0.25">
      <c r="A9" s="14"/>
      <c r="B9" s="14"/>
      <c r="C9" s="14"/>
      <c r="D9" s="14"/>
      <c r="E9" s="14"/>
      <c r="F9" s="15">
        <v>48</v>
      </c>
      <c r="G9" s="16"/>
      <c r="H9" s="24"/>
      <c r="I9" s="25">
        <v>8</v>
      </c>
      <c r="J9" s="19">
        <f t="shared" si="1"/>
        <v>0</v>
      </c>
      <c r="K9" s="19"/>
      <c r="L9" s="20">
        <f t="shared" si="0"/>
        <v>0</v>
      </c>
      <c r="N9" s="21" t="s">
        <v>26</v>
      </c>
      <c r="O9" s="22">
        <v>114499.75559511628</v>
      </c>
      <c r="P9" s="22"/>
      <c r="R9" t="s">
        <v>46</v>
      </c>
      <c r="S9" s="183">
        <f>L27/(36.25*52)</f>
        <v>25.981962864721485</v>
      </c>
      <c r="T9" s="222">
        <f>L27</f>
        <v>48976</v>
      </c>
      <c r="V9" t="s">
        <v>65</v>
      </c>
    </row>
    <row r="10" spans="1:24" x14ac:dyDescent="0.25">
      <c r="A10" s="14"/>
      <c r="B10" s="14"/>
      <c r="C10" s="14"/>
      <c r="D10" s="14"/>
      <c r="E10" s="14"/>
      <c r="F10" s="15">
        <v>47</v>
      </c>
      <c r="G10" s="16"/>
      <c r="H10" s="18"/>
      <c r="I10" s="25"/>
      <c r="J10" s="19">
        <f t="shared" si="1"/>
        <v>0</v>
      </c>
      <c r="K10" s="19"/>
      <c r="L10" s="20">
        <f t="shared" si="0"/>
        <v>0</v>
      </c>
      <c r="N10" s="21" t="s">
        <v>27</v>
      </c>
      <c r="O10" s="22">
        <v>110775.49348801946</v>
      </c>
      <c r="P10" s="22"/>
      <c r="R10" t="s">
        <v>47</v>
      </c>
      <c r="S10" s="183">
        <f>C34/(36.25*52)</f>
        <v>20.639257294429708</v>
      </c>
      <c r="T10" s="222">
        <f>C34</f>
        <v>38905</v>
      </c>
      <c r="V10" s="76" t="s">
        <v>66</v>
      </c>
    </row>
    <row r="11" spans="1:24" x14ac:dyDescent="0.25">
      <c r="A11" s="14"/>
      <c r="B11" s="14"/>
      <c r="C11" s="14"/>
      <c r="D11" s="14"/>
      <c r="E11" s="14"/>
      <c r="F11" s="15">
        <v>46</v>
      </c>
      <c r="G11" s="16"/>
      <c r="H11" s="18"/>
      <c r="I11" s="25"/>
      <c r="J11" s="19">
        <f t="shared" si="1"/>
        <v>0</v>
      </c>
      <c r="K11" s="19"/>
      <c r="L11" s="20">
        <f t="shared" si="0"/>
        <v>0</v>
      </c>
      <c r="N11" s="21" t="s">
        <v>28</v>
      </c>
      <c r="O11" s="22">
        <v>102643.97413800002</v>
      </c>
      <c r="P11" s="22"/>
      <c r="R11" t="s">
        <v>48</v>
      </c>
      <c r="S11" s="183">
        <f>C40/(36.25*52)</f>
        <v>17.323607427055702</v>
      </c>
      <c r="T11" s="222">
        <f>C40</f>
        <v>32655</v>
      </c>
    </row>
    <row r="12" spans="1:24" x14ac:dyDescent="0.25">
      <c r="A12" s="14"/>
      <c r="B12" s="14"/>
      <c r="C12" s="14"/>
      <c r="D12" s="14"/>
      <c r="E12" s="14"/>
      <c r="F12" s="15">
        <v>45</v>
      </c>
      <c r="G12" s="16">
        <v>57696</v>
      </c>
      <c r="H12" s="18"/>
      <c r="I12" s="25"/>
      <c r="J12" s="19">
        <v>12462</v>
      </c>
      <c r="K12" s="19">
        <v>6707</v>
      </c>
      <c r="L12" s="20">
        <f t="shared" si="0"/>
        <v>76865</v>
      </c>
      <c r="N12" s="21" t="s">
        <v>29</v>
      </c>
      <c r="O12" s="22">
        <v>124499.69629375821</v>
      </c>
      <c r="P12" s="22"/>
      <c r="R12" t="s">
        <v>49</v>
      </c>
      <c r="S12" s="183">
        <f>C46/(36.25*52)</f>
        <v>15.184615384615384</v>
      </c>
      <c r="T12" s="222">
        <f>C46</f>
        <v>28623</v>
      </c>
    </row>
    <row r="13" spans="1:24" x14ac:dyDescent="0.25">
      <c r="A13" s="14"/>
      <c r="B13" s="14"/>
      <c r="C13" s="14"/>
      <c r="D13" s="14"/>
      <c r="E13" s="14"/>
      <c r="F13" s="15">
        <v>44</v>
      </c>
      <c r="G13" s="16"/>
      <c r="H13" s="26"/>
      <c r="I13" s="24"/>
      <c r="J13" s="19"/>
      <c r="K13" s="19"/>
      <c r="L13" s="20">
        <f t="shared" si="0"/>
        <v>0</v>
      </c>
      <c r="N13" s="21" t="s">
        <v>30</v>
      </c>
      <c r="O13" s="22">
        <v>108156.02315142</v>
      </c>
      <c r="P13" s="22"/>
      <c r="R13" t="s">
        <v>50</v>
      </c>
      <c r="S13" s="183">
        <f>C52/(36.25*52)</f>
        <v>13.925729442970823</v>
      </c>
      <c r="T13" s="222">
        <f>C52</f>
        <v>26250</v>
      </c>
      <c r="V13" t="s">
        <v>121</v>
      </c>
    </row>
    <row r="14" spans="1:24" x14ac:dyDescent="0.25">
      <c r="A14" s="14"/>
      <c r="B14" s="14"/>
      <c r="C14" s="14"/>
      <c r="D14" s="14"/>
      <c r="E14" s="14"/>
      <c r="F14" s="15">
        <v>43</v>
      </c>
      <c r="G14" s="16"/>
      <c r="H14" s="26"/>
      <c r="I14" s="24"/>
      <c r="J14" s="19"/>
      <c r="K14" s="19"/>
      <c r="L14" s="20">
        <f t="shared" si="0"/>
        <v>0</v>
      </c>
      <c r="N14" s="21" t="s">
        <v>31</v>
      </c>
      <c r="O14" s="22">
        <v>112759.57511100001</v>
      </c>
      <c r="P14" s="22"/>
      <c r="V14" t="s">
        <v>122</v>
      </c>
    </row>
    <row r="15" spans="1:24" x14ac:dyDescent="0.25">
      <c r="A15" s="14"/>
      <c r="B15" s="14"/>
      <c r="C15" s="14"/>
      <c r="D15" s="14"/>
      <c r="E15" s="14"/>
      <c r="F15" s="15">
        <v>42</v>
      </c>
      <c r="G15" s="16"/>
      <c r="H15" s="26">
        <v>7</v>
      </c>
      <c r="I15" s="24"/>
      <c r="J15" s="19"/>
      <c r="K15" s="19"/>
      <c r="L15" s="20">
        <f t="shared" si="0"/>
        <v>0</v>
      </c>
      <c r="N15" s="21" t="s">
        <v>32</v>
      </c>
      <c r="O15" s="22">
        <v>110018.0282373068</v>
      </c>
      <c r="P15" s="22"/>
    </row>
    <row r="16" spans="1:24" x14ac:dyDescent="0.25">
      <c r="A16" s="14"/>
      <c r="B16" s="14"/>
      <c r="C16" s="14"/>
      <c r="D16" s="14"/>
      <c r="E16" s="14"/>
      <c r="F16" s="15">
        <v>41</v>
      </c>
      <c r="G16" s="16"/>
      <c r="H16" s="26"/>
      <c r="I16" s="24"/>
      <c r="J16" s="19"/>
      <c r="K16" s="19"/>
      <c r="L16" s="20">
        <f t="shared" si="0"/>
        <v>0</v>
      </c>
      <c r="N16" s="21" t="s">
        <v>33</v>
      </c>
      <c r="O16" s="22">
        <v>105178.39369160437</v>
      </c>
      <c r="P16" s="22"/>
    </row>
    <row r="17" spans="1:16" x14ac:dyDescent="0.25">
      <c r="A17" s="14"/>
      <c r="B17" s="14"/>
      <c r="C17" s="14"/>
      <c r="D17" s="14"/>
      <c r="E17" s="14"/>
      <c r="F17" s="27">
        <v>40</v>
      </c>
      <c r="G17" s="28"/>
      <c r="H17" s="26"/>
      <c r="I17" s="24"/>
      <c r="J17" s="19"/>
      <c r="K17" s="19"/>
      <c r="L17" s="20">
        <f t="shared" si="0"/>
        <v>0</v>
      </c>
      <c r="N17" s="21" t="s">
        <v>34</v>
      </c>
      <c r="O17" s="22">
        <v>122841.50356336958</v>
      </c>
      <c r="P17" s="22"/>
    </row>
    <row r="18" spans="1:16" x14ac:dyDescent="0.25">
      <c r="A18" s="14"/>
      <c r="B18" s="14"/>
      <c r="C18" s="14"/>
      <c r="D18" s="14"/>
      <c r="E18" s="14"/>
      <c r="F18" s="15">
        <v>39</v>
      </c>
      <c r="G18" s="16"/>
      <c r="H18" s="26"/>
      <c r="I18" s="24"/>
      <c r="J18" s="19"/>
      <c r="K18" s="19"/>
      <c r="L18" s="20">
        <f t="shared" si="0"/>
        <v>0</v>
      </c>
      <c r="N18" s="21" t="s">
        <v>35</v>
      </c>
      <c r="O18" s="22">
        <v>104989.3746567131</v>
      </c>
      <c r="P18" s="22"/>
    </row>
    <row r="19" spans="1:16" x14ac:dyDescent="0.25">
      <c r="A19" s="14"/>
      <c r="B19" s="14"/>
      <c r="C19" s="14"/>
      <c r="D19" s="14"/>
      <c r="E19" s="14"/>
      <c r="F19" s="29">
        <v>38</v>
      </c>
      <c r="G19" s="30"/>
      <c r="H19" s="26"/>
      <c r="I19" s="18"/>
      <c r="J19" s="19"/>
      <c r="K19" s="19"/>
      <c r="L19" s="20">
        <f t="shared" si="0"/>
        <v>0</v>
      </c>
      <c r="N19" s="21" t="s">
        <v>36</v>
      </c>
      <c r="O19" s="22">
        <v>113360.2617156234</v>
      </c>
      <c r="P19" s="22"/>
    </row>
    <row r="20" spans="1:16" x14ac:dyDescent="0.25">
      <c r="A20" s="14"/>
      <c r="B20" s="14"/>
      <c r="C20" s="14"/>
      <c r="D20" s="14"/>
      <c r="E20" s="14"/>
      <c r="F20" s="15">
        <v>37</v>
      </c>
      <c r="G20" s="16">
        <v>45585</v>
      </c>
      <c r="H20" s="26"/>
      <c r="I20" s="18"/>
      <c r="J20" s="19">
        <v>9846</v>
      </c>
      <c r="K20" s="19">
        <v>5035</v>
      </c>
      <c r="L20" s="20">
        <f t="shared" si="0"/>
        <v>60466</v>
      </c>
      <c r="N20" s="21" t="s">
        <v>37</v>
      </c>
      <c r="O20" s="22">
        <v>109957.48866222767</v>
      </c>
      <c r="P20" s="22"/>
    </row>
    <row r="21" spans="1:16" x14ac:dyDescent="0.25">
      <c r="A21" s="14"/>
      <c r="B21" s="14"/>
      <c r="C21" s="14"/>
      <c r="D21" s="14"/>
      <c r="E21" s="14"/>
      <c r="F21" s="15">
        <v>36</v>
      </c>
      <c r="G21" s="16"/>
      <c r="H21" s="24"/>
      <c r="I21" s="31"/>
      <c r="J21" s="19"/>
      <c r="K21" s="19"/>
      <c r="L21" s="20">
        <f t="shared" si="0"/>
        <v>0</v>
      </c>
      <c r="N21" s="21" t="s">
        <v>38</v>
      </c>
      <c r="O21" s="22">
        <v>112769.15460277176</v>
      </c>
      <c r="P21" s="22"/>
    </row>
    <row r="22" spans="1:16" x14ac:dyDescent="0.25">
      <c r="A22" s="14"/>
      <c r="B22" s="14"/>
      <c r="C22" s="14"/>
      <c r="D22" s="14"/>
      <c r="E22" s="14"/>
      <c r="F22" s="15">
        <v>35</v>
      </c>
      <c r="G22" s="16"/>
      <c r="H22" s="24"/>
      <c r="I22" s="31"/>
      <c r="J22" s="19"/>
      <c r="K22" s="19"/>
      <c r="L22" s="20">
        <f t="shared" si="0"/>
        <v>0</v>
      </c>
      <c r="N22" s="21" t="s">
        <v>39</v>
      </c>
      <c r="O22" s="22">
        <v>119638.7490222115</v>
      </c>
      <c r="P22" s="22"/>
    </row>
    <row r="23" spans="1:16" x14ac:dyDescent="0.25">
      <c r="A23" s="14"/>
      <c r="B23" s="14"/>
      <c r="C23" s="14"/>
      <c r="D23" s="14"/>
      <c r="E23" s="14"/>
      <c r="F23" s="15">
        <v>34</v>
      </c>
      <c r="G23" s="16"/>
      <c r="H23" s="24"/>
      <c r="I23" s="31">
        <v>6</v>
      </c>
      <c r="J23" s="19"/>
      <c r="K23" s="19"/>
      <c r="L23" s="20">
        <f t="shared" si="0"/>
        <v>0</v>
      </c>
      <c r="N23" s="21" t="s">
        <v>40</v>
      </c>
      <c r="O23" s="22">
        <v>115597.35413080927</v>
      </c>
      <c r="P23" s="22"/>
    </row>
    <row r="24" spans="1:16" x14ac:dyDescent="0.25">
      <c r="A24" s="14"/>
      <c r="B24" s="14"/>
      <c r="C24" s="14"/>
      <c r="D24" s="14"/>
      <c r="E24" s="14"/>
      <c r="F24" s="15">
        <v>33</v>
      </c>
      <c r="G24" s="16"/>
      <c r="H24" s="24"/>
      <c r="I24" s="31"/>
      <c r="J24" s="19"/>
      <c r="K24" s="19"/>
      <c r="L24" s="20">
        <f t="shared" si="0"/>
        <v>0</v>
      </c>
      <c r="N24" s="21" t="s">
        <v>41</v>
      </c>
      <c r="O24" s="22"/>
    </row>
    <row r="25" spans="1:16" x14ac:dyDescent="0.25">
      <c r="A25" s="14"/>
      <c r="B25" s="14"/>
      <c r="C25" s="14"/>
      <c r="D25" s="14"/>
      <c r="E25" s="14"/>
      <c r="F25" s="15">
        <v>32</v>
      </c>
      <c r="G25" s="16"/>
      <c r="H25" s="24"/>
      <c r="I25" s="31"/>
      <c r="J25" s="19"/>
      <c r="K25" s="19"/>
      <c r="L25" s="20">
        <f t="shared" si="0"/>
        <v>0</v>
      </c>
    </row>
    <row r="26" spans="1:16" x14ac:dyDescent="0.25">
      <c r="A26" s="19"/>
      <c r="B26" s="19"/>
      <c r="C26" s="20"/>
      <c r="D26" s="20"/>
      <c r="E26" s="18"/>
      <c r="F26" s="15">
        <v>31</v>
      </c>
      <c r="G26" s="16"/>
      <c r="H26" s="1"/>
      <c r="I26" s="31"/>
      <c r="J26" s="19"/>
      <c r="K26" s="19"/>
      <c r="L26" s="20">
        <f t="shared" si="0"/>
        <v>0</v>
      </c>
    </row>
    <row r="27" spans="1:16" x14ac:dyDescent="0.25">
      <c r="A27" s="19"/>
      <c r="B27" s="19"/>
      <c r="C27" s="20"/>
      <c r="D27" s="20"/>
      <c r="E27" s="18"/>
      <c r="F27" s="15">
        <v>30</v>
      </c>
      <c r="G27" s="16">
        <v>37099</v>
      </c>
      <c r="H27" s="1"/>
      <c r="I27" s="31"/>
      <c r="J27" s="19">
        <v>8013</v>
      </c>
      <c r="K27" s="19">
        <v>3864</v>
      </c>
      <c r="L27" s="20">
        <f>G27+J27+K27</f>
        <v>48976</v>
      </c>
      <c r="N27" t="s">
        <v>67</v>
      </c>
    </row>
    <row r="28" spans="1:16" x14ac:dyDescent="0.25">
      <c r="A28" s="19"/>
      <c r="B28" s="19"/>
      <c r="C28" s="20"/>
      <c r="D28" s="20"/>
      <c r="E28" s="32"/>
      <c r="F28" s="15">
        <v>29</v>
      </c>
      <c r="G28" s="16"/>
      <c r="H28" s="1"/>
      <c r="I28" s="33"/>
      <c r="J28" s="19"/>
      <c r="K28" s="19"/>
      <c r="L28" s="20">
        <f t="shared" si="0"/>
        <v>0</v>
      </c>
      <c r="N28" t="s">
        <v>157</v>
      </c>
    </row>
    <row r="29" spans="1:16" x14ac:dyDescent="0.25">
      <c r="A29" s="19"/>
      <c r="B29" s="19"/>
      <c r="C29" s="20"/>
      <c r="D29" s="20"/>
      <c r="E29" s="32">
        <v>5</v>
      </c>
      <c r="F29" s="27">
        <v>28</v>
      </c>
      <c r="G29" s="28"/>
      <c r="H29" s="1"/>
      <c r="I29" s="33" t="s">
        <v>42</v>
      </c>
      <c r="J29" s="19"/>
      <c r="K29" s="19"/>
      <c r="L29" s="20">
        <f t="shared" si="0"/>
        <v>0</v>
      </c>
    </row>
    <row r="30" spans="1:16" x14ac:dyDescent="0.25">
      <c r="A30" s="19"/>
      <c r="B30" s="19"/>
      <c r="C30" s="20"/>
      <c r="D30" s="20"/>
      <c r="E30" s="32"/>
      <c r="F30" s="15">
        <v>27</v>
      </c>
      <c r="G30" s="16"/>
      <c r="H30" s="1"/>
      <c r="I30" s="33"/>
      <c r="J30" s="19"/>
      <c r="K30" s="19"/>
      <c r="L30" s="20">
        <f t="shared" si="0"/>
        <v>0</v>
      </c>
    </row>
    <row r="31" spans="1:16" x14ac:dyDescent="0.25">
      <c r="A31" s="19"/>
      <c r="B31" s="19"/>
      <c r="C31" s="20"/>
      <c r="D31" s="20"/>
      <c r="E31" s="32"/>
      <c r="F31" s="29">
        <v>26</v>
      </c>
      <c r="G31" s="16"/>
      <c r="H31" s="14"/>
      <c r="I31" s="14"/>
      <c r="J31" s="14"/>
      <c r="K31" s="14"/>
      <c r="L31" s="14"/>
    </row>
    <row r="32" spans="1:16" x14ac:dyDescent="0.25">
      <c r="A32" s="19"/>
      <c r="B32" s="19"/>
      <c r="C32" s="20"/>
      <c r="D32" s="20"/>
      <c r="E32" s="32"/>
      <c r="F32" s="15">
        <v>25</v>
      </c>
      <c r="G32" s="16"/>
      <c r="H32" s="14"/>
      <c r="I32" s="14"/>
      <c r="J32" s="14"/>
      <c r="K32" s="14"/>
      <c r="L32" s="14"/>
    </row>
    <row r="33" spans="1:12" x14ac:dyDescent="0.25">
      <c r="A33" s="19"/>
      <c r="B33" s="19"/>
      <c r="C33" s="20"/>
      <c r="D33" s="18"/>
      <c r="E33" s="32"/>
      <c r="F33" s="15">
        <v>24</v>
      </c>
      <c r="G33" s="16"/>
      <c r="H33" s="14"/>
      <c r="I33" s="14"/>
      <c r="J33" s="14"/>
      <c r="K33" s="14"/>
      <c r="L33" s="14"/>
    </row>
    <row r="34" spans="1:12" x14ac:dyDescent="0.25">
      <c r="A34" s="19">
        <v>2952</v>
      </c>
      <c r="B34" s="19">
        <v>5466</v>
      </c>
      <c r="C34" s="20">
        <f t="shared" ref="C34:C52" si="2">G34+A34+B34</f>
        <v>38905</v>
      </c>
      <c r="D34" s="18"/>
      <c r="E34" s="32"/>
      <c r="F34" s="15">
        <v>23</v>
      </c>
      <c r="G34" s="16">
        <v>30487</v>
      </c>
      <c r="H34" s="14"/>
      <c r="I34" s="14"/>
      <c r="J34" s="14"/>
      <c r="K34" s="14"/>
      <c r="L34" s="14"/>
    </row>
    <row r="35" spans="1:12" x14ac:dyDescent="0.25">
      <c r="A35" s="19"/>
      <c r="B35" s="19"/>
      <c r="C35" s="20"/>
      <c r="D35" s="34"/>
      <c r="E35" s="20"/>
      <c r="F35" s="15">
        <v>22</v>
      </c>
      <c r="G35" s="16"/>
      <c r="H35" s="14"/>
      <c r="I35" s="14"/>
      <c r="J35" s="14"/>
      <c r="K35" s="14"/>
      <c r="L35" s="14"/>
    </row>
    <row r="36" spans="1:12" x14ac:dyDescent="0.25">
      <c r="A36" s="19"/>
      <c r="B36" s="19"/>
      <c r="C36" s="20"/>
      <c r="D36" s="34"/>
      <c r="E36" s="20"/>
      <c r="F36" s="15">
        <v>21</v>
      </c>
      <c r="G36" s="16"/>
      <c r="H36" s="14"/>
      <c r="I36" s="14"/>
      <c r="J36" s="14"/>
      <c r="K36" s="14"/>
      <c r="L36" s="14"/>
    </row>
    <row r="37" spans="1:12" x14ac:dyDescent="0.25">
      <c r="A37" s="19"/>
      <c r="B37" s="19"/>
      <c r="C37" s="20"/>
      <c r="D37" s="34">
        <v>4</v>
      </c>
      <c r="E37" s="20"/>
      <c r="F37" s="15">
        <v>20</v>
      </c>
      <c r="G37" s="16"/>
      <c r="H37" s="14"/>
      <c r="I37" s="14"/>
      <c r="J37" s="14"/>
      <c r="K37" s="14"/>
      <c r="L37" s="14"/>
    </row>
    <row r="38" spans="1:12" x14ac:dyDescent="0.25">
      <c r="A38" s="19"/>
      <c r="B38" s="19"/>
      <c r="C38" s="20"/>
      <c r="D38" s="34"/>
      <c r="E38" s="20"/>
      <c r="F38" s="15">
        <v>19</v>
      </c>
      <c r="G38" s="16"/>
      <c r="H38" s="14"/>
      <c r="I38" s="14"/>
      <c r="J38" s="14"/>
      <c r="K38" s="14"/>
      <c r="L38" s="14"/>
    </row>
    <row r="39" spans="1:12" x14ac:dyDescent="0.25">
      <c r="A39" s="19"/>
      <c r="B39" s="19"/>
      <c r="C39" s="20"/>
      <c r="D39" s="34"/>
      <c r="E39" s="18"/>
      <c r="F39" s="15">
        <v>18</v>
      </c>
      <c r="G39" s="16"/>
      <c r="H39" s="14"/>
      <c r="I39" s="14"/>
      <c r="J39" s="14"/>
      <c r="K39" s="14"/>
      <c r="L39" s="14"/>
    </row>
    <row r="40" spans="1:12" x14ac:dyDescent="0.25">
      <c r="A40" s="19">
        <v>2297</v>
      </c>
      <c r="B40" s="19">
        <v>4616</v>
      </c>
      <c r="C40" s="20">
        <f t="shared" si="2"/>
        <v>32655</v>
      </c>
      <c r="D40" s="34"/>
      <c r="E40" s="18"/>
      <c r="F40" s="15">
        <v>17</v>
      </c>
      <c r="G40" s="16">
        <v>25742</v>
      </c>
      <c r="H40" s="14"/>
      <c r="I40" s="14"/>
      <c r="J40" s="14"/>
      <c r="K40" s="14"/>
      <c r="L40" s="14"/>
    </row>
    <row r="41" spans="1:12" x14ac:dyDescent="0.25">
      <c r="A41" s="19"/>
      <c r="B41" s="19"/>
      <c r="C41" s="20"/>
      <c r="D41" s="20"/>
      <c r="E41" s="35"/>
      <c r="F41" s="15">
        <v>16</v>
      </c>
      <c r="G41" s="16"/>
      <c r="H41" s="14"/>
      <c r="I41" s="14"/>
      <c r="J41" s="14"/>
      <c r="K41" s="14"/>
      <c r="L41" s="14"/>
    </row>
    <row r="42" spans="1:12" x14ac:dyDescent="0.25">
      <c r="A42" s="19"/>
      <c r="B42" s="19"/>
      <c r="C42" s="20"/>
      <c r="D42" s="20"/>
      <c r="E42" s="35"/>
      <c r="F42" s="15">
        <v>15</v>
      </c>
      <c r="G42" s="19"/>
      <c r="H42" s="14"/>
      <c r="I42" s="14"/>
      <c r="J42" s="14"/>
      <c r="K42" s="14"/>
      <c r="L42" s="14"/>
    </row>
    <row r="43" spans="1:12" x14ac:dyDescent="0.25">
      <c r="A43" s="19"/>
      <c r="B43" s="19"/>
      <c r="C43" s="20"/>
      <c r="D43" s="20"/>
      <c r="E43" s="35"/>
      <c r="F43" s="15">
        <v>14</v>
      </c>
      <c r="G43" s="16"/>
      <c r="H43" s="14"/>
      <c r="I43" s="14"/>
      <c r="J43" s="14"/>
      <c r="K43" s="14"/>
      <c r="L43" s="14"/>
    </row>
    <row r="44" spans="1:12" x14ac:dyDescent="0.25">
      <c r="A44" s="19"/>
      <c r="B44" s="19"/>
      <c r="C44" s="20"/>
      <c r="D44" s="20"/>
      <c r="E44" s="35">
        <v>3</v>
      </c>
      <c r="F44" s="15">
        <v>13</v>
      </c>
      <c r="G44" s="16"/>
      <c r="H44" s="14"/>
      <c r="I44" s="14"/>
      <c r="J44" s="14"/>
      <c r="K44" s="14"/>
      <c r="L44" s="14"/>
    </row>
    <row r="45" spans="1:12" x14ac:dyDescent="0.25">
      <c r="A45" s="19"/>
      <c r="B45" s="19"/>
      <c r="C45" s="20"/>
      <c r="D45" s="18"/>
      <c r="E45" s="35"/>
      <c r="F45" s="15">
        <v>12</v>
      </c>
      <c r="G45" s="16"/>
      <c r="H45" s="14"/>
      <c r="I45" s="14"/>
      <c r="J45" s="14"/>
      <c r="K45" s="14"/>
      <c r="L45" s="14"/>
    </row>
    <row r="46" spans="1:12" x14ac:dyDescent="0.25">
      <c r="A46" s="19">
        <v>1875</v>
      </c>
      <c r="B46" s="19">
        <v>4067</v>
      </c>
      <c r="C46" s="20">
        <f t="shared" si="2"/>
        <v>28623</v>
      </c>
      <c r="D46" s="18"/>
      <c r="E46" s="35"/>
      <c r="F46" s="15">
        <v>11</v>
      </c>
      <c r="G46" s="16">
        <v>22681</v>
      </c>
      <c r="H46" s="14"/>
      <c r="I46" s="14"/>
      <c r="J46" s="14"/>
      <c r="K46" s="14"/>
      <c r="L46" s="14"/>
    </row>
    <row r="47" spans="1:12" x14ac:dyDescent="0.25">
      <c r="A47" s="19"/>
      <c r="B47" s="19"/>
      <c r="C47" s="20"/>
      <c r="D47" s="36"/>
      <c r="E47" s="24"/>
      <c r="F47" s="15">
        <v>10</v>
      </c>
      <c r="G47" s="16"/>
      <c r="H47" s="14"/>
      <c r="I47" s="14"/>
      <c r="J47" s="14"/>
      <c r="K47" s="14"/>
      <c r="L47" s="14"/>
    </row>
    <row r="48" spans="1:12" x14ac:dyDescent="0.25">
      <c r="A48" s="19"/>
      <c r="B48" s="19"/>
      <c r="C48" s="20"/>
      <c r="D48" s="36"/>
      <c r="E48" s="20"/>
      <c r="F48" s="15">
        <v>9</v>
      </c>
      <c r="G48" s="16"/>
      <c r="H48" s="14"/>
      <c r="I48" s="14"/>
      <c r="J48" s="14"/>
      <c r="K48" s="14"/>
      <c r="L48" s="14"/>
    </row>
    <row r="49" spans="1:12" x14ac:dyDescent="0.25">
      <c r="A49" s="19"/>
      <c r="B49" s="19"/>
      <c r="C49" s="20"/>
      <c r="D49" s="36"/>
      <c r="E49" s="20"/>
      <c r="F49" s="15">
        <v>8</v>
      </c>
      <c r="G49" s="16"/>
      <c r="H49" s="14"/>
      <c r="I49" s="14"/>
      <c r="J49" s="14"/>
      <c r="K49" s="14"/>
      <c r="L49" s="14"/>
    </row>
    <row r="50" spans="1:12" x14ac:dyDescent="0.25">
      <c r="A50" s="19"/>
      <c r="B50" s="19"/>
      <c r="C50" s="20"/>
      <c r="D50" s="36">
        <v>2</v>
      </c>
      <c r="E50" s="20"/>
      <c r="F50" s="15">
        <v>7</v>
      </c>
      <c r="G50" s="16"/>
      <c r="H50" s="14"/>
      <c r="I50" s="14"/>
      <c r="J50" s="14"/>
      <c r="K50" s="14"/>
      <c r="L50" s="14"/>
    </row>
    <row r="51" spans="1:12" x14ac:dyDescent="0.25">
      <c r="A51" s="19"/>
      <c r="B51" s="19"/>
      <c r="C51" s="20"/>
      <c r="D51" s="36"/>
      <c r="E51" s="20"/>
      <c r="F51" s="15">
        <v>6</v>
      </c>
      <c r="G51" s="16"/>
      <c r="H51" s="14"/>
      <c r="I51" s="14"/>
      <c r="J51" s="14"/>
      <c r="K51" s="14"/>
      <c r="L51" s="14"/>
    </row>
    <row r="52" spans="1:12" x14ac:dyDescent="0.25">
      <c r="A52" s="19">
        <v>1626</v>
      </c>
      <c r="B52" s="19">
        <v>3744</v>
      </c>
      <c r="C52" s="20">
        <f t="shared" si="2"/>
        <v>26250</v>
      </c>
      <c r="D52" s="36"/>
      <c r="E52" s="18"/>
      <c r="F52" s="15">
        <v>5</v>
      </c>
      <c r="G52" s="16">
        <v>20880</v>
      </c>
      <c r="H52" s="14"/>
      <c r="I52" s="14"/>
      <c r="J52" s="14"/>
      <c r="K52" s="14"/>
      <c r="L52" s="14"/>
    </row>
    <row r="53" spans="1:12" x14ac:dyDescent="0.25">
      <c r="A53" s="19"/>
      <c r="B53" s="19"/>
      <c r="C53" s="20"/>
      <c r="D53" s="20"/>
      <c r="E53" s="18"/>
      <c r="F53" s="15"/>
      <c r="G53" s="16"/>
      <c r="H53" s="14"/>
      <c r="I53" s="14"/>
      <c r="J53" s="14"/>
      <c r="K53" s="14"/>
      <c r="L53" s="14"/>
    </row>
    <row r="54" spans="1:12" x14ac:dyDescent="0.25">
      <c r="A54" s="19"/>
      <c r="B54" s="19"/>
      <c r="C54" s="20"/>
      <c r="D54" s="20"/>
      <c r="E54" s="37"/>
      <c r="F54" s="15"/>
      <c r="G54" s="16"/>
      <c r="H54" s="14"/>
      <c r="I54" s="14"/>
      <c r="J54" s="14"/>
      <c r="K54" s="14"/>
      <c r="L54" s="1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Information and Instructions</vt:lpstr>
      <vt:lpstr>Overview</vt:lpstr>
      <vt:lpstr>Costing Template - Input</vt:lpstr>
      <vt:lpstr>Costing Template - Example</vt:lpstr>
      <vt:lpstr>Payscale</vt:lpstr>
      <vt:lpstr>Overview!Print_Area</vt:lpstr>
    </vt:vector>
  </TitlesOfParts>
  <Company>University of St Andrews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Griffiths</dc:creator>
  <cp:lastModifiedBy>Roddy Miller</cp:lastModifiedBy>
  <cp:lastPrinted>2021-09-06T14:22:26Z</cp:lastPrinted>
  <dcterms:created xsi:type="dcterms:W3CDTF">2012-07-03T10:58:50Z</dcterms:created>
  <dcterms:modified xsi:type="dcterms:W3CDTF">2023-05-30T13:25:34Z</dcterms:modified>
</cp:coreProperties>
</file>